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bureau-e\ex-003\"/>
    </mc:Choice>
  </mc:AlternateContent>
  <xr:revisionPtr revIDLastSave="0" documentId="13_ncr:1_{C91DC64C-2091-48E3-87DF-48117E4D267E}" xr6:coauthVersionLast="47" xr6:coauthVersionMax="47" xr10:uidLastSave="{00000000-0000-0000-0000-000000000000}"/>
  <bookViews>
    <workbookView xWindow="18210" yWindow="4140" windowWidth="32340" windowHeight="23280" xr2:uid="{00000000-000D-0000-FFFF-FFFF00000000}"/>
  </bookViews>
  <sheets>
    <sheet name="Articles" sheetId="1" r:id="rId1"/>
    <sheet name="Facturation" sheetId="4" r:id="rId2"/>
  </sheets>
  <definedNames>
    <definedName name="articles">Articles!$A$1:$G$22</definedName>
    <definedName name="tauxtva">Articles!$I$2:$J$8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  <c r="C14" i="4"/>
  <c r="C15" i="4"/>
  <c r="C16" i="4"/>
  <c r="C17" i="4"/>
  <c r="C18" i="4"/>
  <c r="C19" i="4"/>
  <c r="C20" i="4"/>
  <c r="C21" i="4"/>
  <c r="C13" i="4"/>
  <c r="E15" i="4"/>
  <c r="E16" i="4"/>
  <c r="E17" i="4"/>
  <c r="E18" i="4"/>
  <c r="E19" i="4"/>
  <c r="E20" i="4"/>
  <c r="E21" i="4"/>
  <c r="D14" i="4"/>
  <c r="F14" i="4" s="1"/>
  <c r="D15" i="4"/>
  <c r="F15" i="4" s="1"/>
  <c r="G15" i="4" s="1"/>
  <c r="D16" i="4"/>
  <c r="D17" i="4"/>
  <c r="D18" i="4"/>
  <c r="D19" i="4"/>
  <c r="D20" i="4"/>
  <c r="D21" i="4"/>
  <c r="D13" i="4"/>
  <c r="F13" i="4" s="1"/>
  <c r="G16" i="4"/>
  <c r="G17" i="4"/>
  <c r="G18" i="4"/>
  <c r="G19" i="4"/>
  <c r="G20" i="4"/>
  <c r="G21" i="4"/>
  <c r="F16" i="4"/>
  <c r="F17" i="4"/>
  <c r="F18" i="4"/>
  <c r="F19" i="4"/>
  <c r="F20" i="4"/>
  <c r="F21" i="4"/>
  <c r="A6" i="4"/>
  <c r="A9" i="4" s="1"/>
  <c r="E13" i="4"/>
  <c r="E14" i="4"/>
  <c r="G25" i="4" l="1"/>
  <c r="G13" i="4"/>
  <c r="G14" i="4"/>
  <c r="G23" i="4" l="1"/>
  <c r="G24" i="4"/>
</calcChain>
</file>

<file path=xl/sharedStrings.xml><?xml version="1.0" encoding="utf-8"?>
<sst xmlns="http://schemas.openxmlformats.org/spreadsheetml/2006/main" count="118" uniqueCount="88">
  <si>
    <t>Sani</t>
  </si>
  <si>
    <t>Bac 90 x 90</t>
  </si>
  <si>
    <t>Douche</t>
  </si>
  <si>
    <t>R116</t>
  </si>
  <si>
    <t>Balnéo</t>
  </si>
  <si>
    <t>Baignoire</t>
  </si>
  <si>
    <t>R115</t>
  </si>
  <si>
    <t>Inox 60 x 120</t>
  </si>
  <si>
    <t>Evier</t>
  </si>
  <si>
    <t>R114</t>
  </si>
  <si>
    <t>Chrome</t>
  </si>
  <si>
    <t>Mitigeur</t>
  </si>
  <si>
    <t>R113</t>
  </si>
  <si>
    <t>quin</t>
  </si>
  <si>
    <t>Bois</t>
  </si>
  <si>
    <t>Vis</t>
  </si>
  <si>
    <t>R107</t>
  </si>
  <si>
    <t>Sans tête</t>
  </si>
  <si>
    <t>Clou</t>
  </si>
  <si>
    <t>R106</t>
  </si>
  <si>
    <t>Outi</t>
  </si>
  <si>
    <t>Rouge 1000W</t>
  </si>
  <si>
    <t>Perceuse</t>
  </si>
  <si>
    <t>R102</t>
  </si>
  <si>
    <t>Meni</t>
  </si>
  <si>
    <t>60 x 80 Pvc</t>
  </si>
  <si>
    <t>Fenêtre</t>
  </si>
  <si>
    <t>R110</t>
  </si>
  <si>
    <t>80 x 192 Blanche</t>
  </si>
  <si>
    <t>Porte</t>
  </si>
  <si>
    <t>R108</t>
  </si>
  <si>
    <t>Elec</t>
  </si>
  <si>
    <t>Italienne</t>
  </si>
  <si>
    <t>Prise</t>
  </si>
  <si>
    <t>R111</t>
  </si>
  <si>
    <t>Blanche</t>
  </si>
  <si>
    <t>Douille</t>
  </si>
  <si>
    <t>R101</t>
  </si>
  <si>
    <t>Eco 15W</t>
  </si>
  <si>
    <t>Ampoule</t>
  </si>
  <si>
    <t>R100</t>
  </si>
  <si>
    <t>Domo</t>
  </si>
  <si>
    <t>Domestique</t>
  </si>
  <si>
    <t>Alarme</t>
  </si>
  <si>
    <t>R109</t>
  </si>
  <si>
    <t>déco</t>
  </si>
  <si>
    <t>Noir Brillant 2,5L</t>
  </si>
  <si>
    <t>Peinture</t>
  </si>
  <si>
    <t>R120</t>
  </si>
  <si>
    <t>m²</t>
  </si>
  <si>
    <t>1er Prix SdB</t>
  </si>
  <si>
    <t>Carrelage</t>
  </si>
  <si>
    <t>R119</t>
  </si>
  <si>
    <t>Rouge tomate 10m</t>
  </si>
  <si>
    <t>Papier peint</t>
  </si>
  <si>
    <t>R118</t>
  </si>
  <si>
    <t>Capuccino 10m</t>
  </si>
  <si>
    <t>R117</t>
  </si>
  <si>
    <t>Quin</t>
  </si>
  <si>
    <t>1er prix</t>
  </si>
  <si>
    <t>Applique</t>
  </si>
  <si>
    <t>R112</t>
  </si>
  <si>
    <t>Déco</t>
  </si>
  <si>
    <t>Vert anis 5L</t>
  </si>
  <si>
    <t>R105</t>
  </si>
  <si>
    <t>Blanc fleuri 10m</t>
  </si>
  <si>
    <t>R104</t>
  </si>
  <si>
    <t>Effet béton</t>
  </si>
  <si>
    <t>R103</t>
  </si>
  <si>
    <t>Taux</t>
  </si>
  <si>
    <t>Famille</t>
  </si>
  <si>
    <t>Taux Tva</t>
  </si>
  <si>
    <t>Prix HT</t>
  </si>
  <si>
    <t>Quantité par U</t>
  </si>
  <si>
    <t>Détail</t>
  </si>
  <si>
    <t>Nom</t>
  </si>
  <si>
    <t>Ref</t>
  </si>
  <si>
    <t>Prix TTc</t>
  </si>
  <si>
    <t>Tva</t>
  </si>
  <si>
    <t>Prix U</t>
  </si>
  <si>
    <t>Désignation</t>
  </si>
  <si>
    <t>Qte</t>
  </si>
  <si>
    <t>il est</t>
  </si>
  <si>
    <t>Nous sommes le</t>
  </si>
  <si>
    <r>
      <t xml:space="preserve">Brico </t>
    </r>
    <r>
      <rPr>
        <sz val="48"/>
        <color indexed="9"/>
        <rFont val="Calibri"/>
        <family val="2"/>
      </rPr>
      <t>Plus</t>
    </r>
  </si>
  <si>
    <t>Total TTC</t>
  </si>
  <si>
    <t>Total TVA 5,5%</t>
  </si>
  <si>
    <t>Total TVA 19,6%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</si>
</sst>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%"/>
    <numFmt numFmtId="165" formatCode="[$-F800]dddd\,\ mmmm\ dd\,\ yyyy"/>
    <numFmt numFmtId="166" formatCode="&quot;&quot;"/>
    <numFmt numFmtId="167" formatCode="#,##0.00\ &quot;€&quot;"/>
    <numFmt numFmtId="168" formatCode="&quot; &quot;"/>
  </numFmts>
  <fonts count="11" x14ac:knownFonts="1">
    <font>
      <sz val="11"/>
      <color theme="1"/>
      <name val="Calibri"/>
      <family val="2"/>
      <scheme val="minor"/>
    </font>
    <font>
      <sz val="48"/>
      <color indexed="9"/>
      <name val="Calibri"/>
      <family val="2"/>
    </font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2" applyNumberFormat="1" applyFont="1"/>
    <xf numFmtId="44" fontId="6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2" applyNumberFormat="1" applyFont="1"/>
    <xf numFmtId="168" fontId="6" fillId="0" borderId="0" xfId="0" applyNumberFormat="1" applyFont="1"/>
    <xf numFmtId="0" fontId="10" fillId="0" borderId="16" xfId="0" applyFont="1" applyBorder="1" applyAlignment="1">
      <alignment horizontal="center"/>
    </xf>
    <xf numFmtId="164" fontId="10" fillId="0" borderId="16" xfId="2" applyNumberFormat="1" applyFont="1" applyBorder="1" applyAlignment="1">
      <alignment horizontal="center"/>
    </xf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44" fontId="7" fillId="0" borderId="16" xfId="1" applyFont="1" applyBorder="1"/>
    <xf numFmtId="10" fontId="7" fillId="0" borderId="16" xfId="0" applyNumberFormat="1" applyFont="1" applyBorder="1"/>
    <xf numFmtId="164" fontId="7" fillId="2" borderId="16" xfId="2" applyNumberFormat="1" applyFont="1" applyFill="1" applyBorder="1"/>
    <xf numFmtId="0" fontId="6" fillId="3" borderId="0" xfId="0" applyFont="1" applyFill="1"/>
    <xf numFmtId="164" fontId="6" fillId="3" borderId="0" xfId="2" applyNumberFormat="1" applyFont="1" applyFill="1"/>
    <xf numFmtId="44" fontId="6" fillId="3" borderId="0" xfId="1" applyFont="1" applyFill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6" fillId="3" borderId="3" xfId="2" applyNumberFormat="1" applyFont="1" applyFill="1" applyBorder="1" applyAlignment="1">
      <alignment horizontal="center"/>
    </xf>
    <xf numFmtId="44" fontId="6" fillId="3" borderId="2" xfId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>
      <alignment horizontal="center"/>
    </xf>
    <xf numFmtId="167" fontId="8" fillId="4" borderId="5" xfId="0" applyNumberFormat="1" applyFont="1" applyFill="1" applyBorder="1" applyAlignment="1">
      <alignment horizontal="center"/>
    </xf>
    <xf numFmtId="10" fontId="6" fillId="4" borderId="5" xfId="2" applyNumberFormat="1" applyFont="1" applyFill="1" applyBorder="1" applyAlignment="1">
      <alignment horizontal="center"/>
    </xf>
    <xf numFmtId="44" fontId="6" fillId="4" borderId="5" xfId="1" applyFont="1" applyFill="1" applyBorder="1" applyAlignment="1">
      <alignment horizontal="center"/>
    </xf>
    <xf numFmtId="44" fontId="6" fillId="4" borderId="6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66" fontId="6" fillId="4" borderId="8" xfId="0" applyNumberFormat="1" applyFont="1" applyFill="1" applyBorder="1" applyAlignment="1">
      <alignment horizontal="center"/>
    </xf>
    <xf numFmtId="167" fontId="8" fillId="4" borderId="8" xfId="0" applyNumberFormat="1" applyFont="1" applyFill="1" applyBorder="1" applyAlignment="1">
      <alignment horizontal="center"/>
    </xf>
    <xf numFmtId="10" fontId="6" fillId="4" borderId="8" xfId="2" applyNumberFormat="1" applyFont="1" applyFill="1" applyBorder="1" applyAlignment="1">
      <alignment horizontal="center"/>
    </xf>
    <xf numFmtId="44" fontId="6" fillId="4" borderId="8" xfId="1" applyFont="1" applyFill="1" applyBorder="1" applyAlignment="1">
      <alignment horizontal="center"/>
    </xf>
    <xf numFmtId="44" fontId="6" fillId="4" borderId="9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6" fontId="6" fillId="4" borderId="10" xfId="0" applyNumberFormat="1" applyFont="1" applyFill="1" applyBorder="1" applyAlignment="1">
      <alignment horizontal="center"/>
    </xf>
    <xf numFmtId="167" fontId="8" fillId="4" borderId="10" xfId="0" applyNumberFormat="1" applyFont="1" applyFill="1" applyBorder="1" applyAlignment="1">
      <alignment horizontal="center"/>
    </xf>
    <xf numFmtId="10" fontId="6" fillId="4" borderId="10" xfId="2" applyNumberFormat="1" applyFont="1" applyFill="1" applyBorder="1" applyAlignment="1">
      <alignment horizontal="center"/>
    </xf>
    <xf numFmtId="44" fontId="6" fillId="4" borderId="10" xfId="1" applyFont="1" applyFill="1" applyBorder="1" applyAlignment="1">
      <alignment horizontal="center"/>
    </xf>
    <xf numFmtId="44" fontId="6" fillId="4" borderId="1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44" fontId="4" fillId="4" borderId="4" xfId="0" applyNumberFormat="1" applyFont="1" applyFill="1" applyBorder="1" applyAlignment="1">
      <alignment vertical="center"/>
    </xf>
    <xf numFmtId="44" fontId="4" fillId="4" borderId="13" xfId="0" applyNumberFormat="1" applyFont="1" applyFill="1" applyBorder="1" applyAlignment="1">
      <alignment vertical="center"/>
    </xf>
    <xf numFmtId="44" fontId="4" fillId="4" borderId="15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23973</xdr:colOff>
      <xdr:row>1</xdr:row>
      <xdr:rowOff>134592</xdr:rowOff>
    </xdr:from>
    <xdr:to>
      <xdr:col>6</xdr:col>
      <xdr:colOff>836656</xdr:colOff>
      <xdr:row>3</xdr:row>
      <xdr:rowOff>180949</xdr:rowOff>
    </xdr:to>
    <xdr:pic>
      <xdr:nvPicPr>
        <xdr:cNvPr id="2" name="Picture 1" descr="C:\Program Files\Microsoft Office\MEDIA\CAGCAT10\j0199727.wmf">
          <a:extLst>
            <a:ext uri="{FF2B5EF4-FFF2-40B4-BE49-F238E27FC236}">
              <a16:creationId xmlns:a16="http://schemas.microsoft.com/office/drawing/2014/main" id="{8D811E72-3A7F-E9E7-35FE-59B457AA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1"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 rot="1390818">
          <a:off x="3491073" y="401292"/>
          <a:ext cx="812683" cy="579757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285749</xdr:colOff>
      <xdr:row>26</xdr:row>
      <xdr:rowOff>9525</xdr:rowOff>
    </xdr:from>
    <xdr:to>
      <xdr:col>7</xdr:col>
      <xdr:colOff>561975</xdr:colOff>
      <xdr:row>31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8359273-93CE-B651-D1BA-3F2566610B66}"/>
            </a:ext>
          </a:extLst>
        </xdr:cNvPr>
        <xdr:cNvSpPr txBox="1"/>
      </xdr:nvSpPr>
      <xdr:spPr>
        <a:xfrm>
          <a:off x="285749" y="7124700"/>
          <a:ext cx="6591301" cy="151447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Dans la feuille "Articles" vous déterminez la TVA de chaque famille d'articles via RECHERCHEX</a:t>
          </a:r>
          <a:r>
            <a:rPr lang="fr-FR" sz="1100" baseline="0"/>
            <a:t> et le tableau I1:J7</a:t>
          </a:r>
        </a:p>
        <a:p>
          <a:r>
            <a:rPr lang="fr-FR" sz="1100"/>
            <a:t>En</a:t>
          </a:r>
          <a:r>
            <a:rPr lang="fr-FR" sz="1100" baseline="0"/>
            <a:t> A6 vous affichez la date du jour (avec une fonction bien choisie)</a:t>
          </a:r>
        </a:p>
        <a:p>
          <a:r>
            <a:rPr lang="fr-FR" sz="1100" baseline="0"/>
            <a:t>En A9 vous maniez les fonctions HEURE,  MINUTE et SECONDE  de la cellule A6 et vous CONCATENER L'ensemble</a:t>
          </a:r>
        </a:p>
        <a:p>
          <a:r>
            <a:rPr lang="fr-FR" sz="1100"/>
            <a:t>Colonne A vous installez une liste deroulante pour choisir les références</a:t>
          </a:r>
          <a:r>
            <a:rPr lang="fr-FR" sz="1100" baseline="0"/>
            <a:t> des articles.</a:t>
          </a:r>
        </a:p>
        <a:p>
          <a:r>
            <a:rPr lang="fr-FR" sz="1100"/>
            <a:t>Colonne C, D et E vous maniez la</a:t>
          </a:r>
          <a:r>
            <a:rPr lang="fr-FR" sz="1100" baseline="0"/>
            <a:t> fonction RECHERCHEX et SI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obtenir une cellule sans erreur </a:t>
          </a:r>
          <a:r>
            <a:rPr lang="fr-FR" sz="1100" baseline="0"/>
            <a:t> (facultatif)</a:t>
          </a:r>
        </a:p>
        <a:p>
          <a:r>
            <a:rPr lang="fr-FR" sz="1100" baseline="0"/>
            <a:t>Colonne F et G opération simple et fonction SI pour obtenir une cellule sans erreur (facultatif)</a:t>
          </a:r>
        </a:p>
        <a:p>
          <a:r>
            <a:rPr lang="fr-FR" sz="1100"/>
            <a:t>G23 une somme</a:t>
          </a:r>
        </a:p>
        <a:p>
          <a:r>
            <a:rPr lang="fr-FR" sz="1100"/>
            <a:t>G24 et 25 SOMME.SI pour faire le tri entre les deux montants de TVA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selection activeCell="O32" sqref="O32"/>
    </sheetView>
  </sheetViews>
  <sheetFormatPr baseColWidth="10" defaultColWidth="9.140625" defaultRowHeight="18.75" x14ac:dyDescent="0.3"/>
  <cols>
    <col min="1" max="1" width="7" style="5" bestFit="1" customWidth="1"/>
    <col min="2" max="2" width="14.42578125" style="5" bestFit="1" customWidth="1"/>
    <col min="3" max="3" width="22.42578125" style="5" bestFit="1" customWidth="1"/>
    <col min="4" max="4" width="18.140625" style="6" bestFit="1" customWidth="1"/>
    <col min="5" max="5" width="9.5703125" style="5" bestFit="1" customWidth="1"/>
    <col min="6" max="6" width="12.85546875" style="5" bestFit="1" customWidth="1"/>
    <col min="7" max="7" width="20" style="5" customWidth="1"/>
    <col min="8" max="8" width="9.140625" style="5" customWidth="1"/>
    <col min="9" max="9" width="9.5703125" style="5" bestFit="1" customWidth="1"/>
    <col min="10" max="10" width="9.7109375" style="5" bestFit="1" customWidth="1"/>
    <col min="11" max="16384" width="9.140625" style="5"/>
  </cols>
  <sheetData>
    <row r="1" spans="1:10" x14ac:dyDescent="0.3">
      <c r="A1" s="9" t="s">
        <v>76</v>
      </c>
      <c r="B1" s="9" t="s">
        <v>75</v>
      </c>
      <c r="C1" s="9" t="s">
        <v>74</v>
      </c>
      <c r="D1" s="9" t="s">
        <v>73</v>
      </c>
      <c r="E1" s="9" t="s">
        <v>70</v>
      </c>
      <c r="F1" s="9" t="s">
        <v>72</v>
      </c>
      <c r="G1" s="10" t="s">
        <v>71</v>
      </c>
      <c r="I1" s="9" t="s">
        <v>70</v>
      </c>
      <c r="J1" s="9" t="s">
        <v>69</v>
      </c>
    </row>
    <row r="2" spans="1:10" x14ac:dyDescent="0.3">
      <c r="A2" s="11" t="s">
        <v>68</v>
      </c>
      <c r="B2" s="11" t="s">
        <v>51</v>
      </c>
      <c r="C2" s="11" t="s">
        <v>67</v>
      </c>
      <c r="D2" s="12" t="s">
        <v>49</v>
      </c>
      <c r="E2" s="11" t="s">
        <v>45</v>
      </c>
      <c r="F2" s="13">
        <v>14.9</v>
      </c>
      <c r="G2" s="15">
        <f>_xlfn.XLOOKUP(E2,I:I,J:J)</f>
        <v>5.5E-2</v>
      </c>
      <c r="I2" s="11" t="s">
        <v>31</v>
      </c>
      <c r="J2" s="14">
        <v>0.19600000000000001</v>
      </c>
    </row>
    <row r="3" spans="1:10" x14ac:dyDescent="0.3">
      <c r="A3" s="11" t="s">
        <v>66</v>
      </c>
      <c r="B3" s="11" t="s">
        <v>54</v>
      </c>
      <c r="C3" s="11" t="s">
        <v>65</v>
      </c>
      <c r="D3" s="12">
        <v>1</v>
      </c>
      <c r="E3" s="11" t="s">
        <v>45</v>
      </c>
      <c r="F3" s="13">
        <v>5.9</v>
      </c>
      <c r="G3" s="15">
        <f t="shared" ref="G3:G22" si="0">_xlfn.XLOOKUP(E3,I:I,J:J)</f>
        <v>5.5E-2</v>
      </c>
      <c r="I3" s="11" t="s">
        <v>20</v>
      </c>
      <c r="J3" s="14">
        <v>5.5E-2</v>
      </c>
    </row>
    <row r="4" spans="1:10" x14ac:dyDescent="0.3">
      <c r="A4" s="11" t="s">
        <v>64</v>
      </c>
      <c r="B4" s="11" t="s">
        <v>47</v>
      </c>
      <c r="C4" s="11" t="s">
        <v>63</v>
      </c>
      <c r="D4" s="12">
        <v>1</v>
      </c>
      <c r="E4" s="11" t="s">
        <v>45</v>
      </c>
      <c r="F4" s="13">
        <v>12.9</v>
      </c>
      <c r="G4" s="15">
        <f t="shared" si="0"/>
        <v>5.5E-2</v>
      </c>
      <c r="I4" s="11" t="s">
        <v>62</v>
      </c>
      <c r="J4" s="14">
        <v>5.5E-2</v>
      </c>
    </row>
    <row r="5" spans="1:10" x14ac:dyDescent="0.3">
      <c r="A5" s="11" t="s">
        <v>61</v>
      </c>
      <c r="B5" s="11" t="s">
        <v>60</v>
      </c>
      <c r="C5" s="11" t="s">
        <v>59</v>
      </c>
      <c r="D5" s="12">
        <v>1</v>
      </c>
      <c r="E5" s="11" t="s">
        <v>45</v>
      </c>
      <c r="F5" s="13">
        <v>4.9000000000000004</v>
      </c>
      <c r="G5" s="15">
        <f t="shared" si="0"/>
        <v>5.5E-2</v>
      </c>
      <c r="I5" s="11" t="s">
        <v>58</v>
      </c>
      <c r="J5" s="14">
        <v>5.5E-2</v>
      </c>
    </row>
    <row r="6" spans="1:10" x14ac:dyDescent="0.3">
      <c r="A6" s="11" t="s">
        <v>57</v>
      </c>
      <c r="B6" s="11" t="s">
        <v>54</v>
      </c>
      <c r="C6" s="11" t="s">
        <v>56</v>
      </c>
      <c r="D6" s="12">
        <v>1</v>
      </c>
      <c r="E6" s="11" t="s">
        <v>45</v>
      </c>
      <c r="F6" s="13">
        <v>19.899999999999999</v>
      </c>
      <c r="G6" s="15">
        <f t="shared" si="0"/>
        <v>5.5E-2</v>
      </c>
      <c r="I6" s="11" t="s">
        <v>24</v>
      </c>
      <c r="J6" s="14">
        <v>0.19600000000000001</v>
      </c>
    </row>
    <row r="7" spans="1:10" x14ac:dyDescent="0.3">
      <c r="A7" s="11" t="s">
        <v>55</v>
      </c>
      <c r="B7" s="11" t="s">
        <v>54</v>
      </c>
      <c r="C7" s="11" t="s">
        <v>53</v>
      </c>
      <c r="D7" s="12">
        <v>1</v>
      </c>
      <c r="E7" s="11" t="s">
        <v>45</v>
      </c>
      <c r="F7" s="13">
        <v>5.9</v>
      </c>
      <c r="G7" s="15">
        <f t="shared" si="0"/>
        <v>5.5E-2</v>
      </c>
      <c r="I7" s="11" t="s">
        <v>41</v>
      </c>
      <c r="J7" s="14">
        <v>0.19600000000000001</v>
      </c>
    </row>
    <row r="8" spans="1:10" x14ac:dyDescent="0.3">
      <c r="A8" s="11" t="s">
        <v>52</v>
      </c>
      <c r="B8" s="11" t="s">
        <v>51</v>
      </c>
      <c r="C8" s="11" t="s">
        <v>50</v>
      </c>
      <c r="D8" s="12" t="s">
        <v>49</v>
      </c>
      <c r="E8" s="11" t="s">
        <v>45</v>
      </c>
      <c r="F8" s="13">
        <v>3.9</v>
      </c>
      <c r="G8" s="15">
        <f t="shared" si="0"/>
        <v>5.5E-2</v>
      </c>
      <c r="I8" s="11" t="s">
        <v>0</v>
      </c>
      <c r="J8" s="14">
        <v>0.19600000000000001</v>
      </c>
    </row>
    <row r="9" spans="1:10" x14ac:dyDescent="0.3">
      <c r="A9" s="11" t="s">
        <v>48</v>
      </c>
      <c r="B9" s="11" t="s">
        <v>47</v>
      </c>
      <c r="C9" s="11" t="s">
        <v>46</v>
      </c>
      <c r="D9" s="12">
        <v>1</v>
      </c>
      <c r="E9" s="11" t="s">
        <v>45</v>
      </c>
      <c r="F9" s="13">
        <v>15.9</v>
      </c>
      <c r="G9" s="15">
        <f t="shared" si="0"/>
        <v>5.5E-2</v>
      </c>
    </row>
    <row r="10" spans="1:10" x14ac:dyDescent="0.3">
      <c r="A10" s="11" t="s">
        <v>44</v>
      </c>
      <c r="B10" s="11" t="s">
        <v>43</v>
      </c>
      <c r="C10" s="11" t="s">
        <v>42</v>
      </c>
      <c r="D10" s="12">
        <v>1</v>
      </c>
      <c r="E10" s="11" t="s">
        <v>41</v>
      </c>
      <c r="F10" s="13">
        <v>199.9</v>
      </c>
      <c r="G10" s="15">
        <f t="shared" si="0"/>
        <v>0.19600000000000001</v>
      </c>
    </row>
    <row r="11" spans="1:10" x14ac:dyDescent="0.3">
      <c r="A11" s="11" t="s">
        <v>40</v>
      </c>
      <c r="B11" s="11" t="s">
        <v>39</v>
      </c>
      <c r="C11" s="11" t="s">
        <v>38</v>
      </c>
      <c r="D11" s="12">
        <v>2</v>
      </c>
      <c r="E11" s="11" t="s">
        <v>31</v>
      </c>
      <c r="F11" s="13">
        <v>9.9</v>
      </c>
      <c r="G11" s="15">
        <f t="shared" si="0"/>
        <v>0.19600000000000001</v>
      </c>
    </row>
    <row r="12" spans="1:10" x14ac:dyDescent="0.3">
      <c r="A12" s="11" t="s">
        <v>37</v>
      </c>
      <c r="B12" s="11" t="s">
        <v>36</v>
      </c>
      <c r="C12" s="11" t="s">
        <v>35</v>
      </c>
      <c r="D12" s="12">
        <v>12</v>
      </c>
      <c r="E12" s="11" t="s">
        <v>31</v>
      </c>
      <c r="F12" s="13">
        <v>6.9</v>
      </c>
      <c r="G12" s="15">
        <f t="shared" si="0"/>
        <v>0.19600000000000001</v>
      </c>
    </row>
    <row r="13" spans="1:10" x14ac:dyDescent="0.3">
      <c r="A13" s="11" t="s">
        <v>34</v>
      </c>
      <c r="B13" s="11" t="s">
        <v>33</v>
      </c>
      <c r="C13" s="11" t="s">
        <v>32</v>
      </c>
      <c r="D13" s="12">
        <v>6</v>
      </c>
      <c r="E13" s="11" t="s">
        <v>31</v>
      </c>
      <c r="F13" s="13">
        <v>19.899999999999999</v>
      </c>
      <c r="G13" s="15">
        <f t="shared" si="0"/>
        <v>0.19600000000000001</v>
      </c>
    </row>
    <row r="14" spans="1:10" x14ac:dyDescent="0.3">
      <c r="A14" s="11" t="s">
        <v>30</v>
      </c>
      <c r="B14" s="11" t="s">
        <v>29</v>
      </c>
      <c r="C14" s="11" t="s">
        <v>28</v>
      </c>
      <c r="D14" s="12">
        <v>1</v>
      </c>
      <c r="E14" s="11" t="s">
        <v>24</v>
      </c>
      <c r="F14" s="13">
        <v>69.900000000000006</v>
      </c>
      <c r="G14" s="15">
        <f t="shared" si="0"/>
        <v>0.19600000000000001</v>
      </c>
    </row>
    <row r="15" spans="1:10" x14ac:dyDescent="0.3">
      <c r="A15" s="11" t="s">
        <v>27</v>
      </c>
      <c r="B15" s="11" t="s">
        <v>26</v>
      </c>
      <c r="C15" s="11" t="s">
        <v>25</v>
      </c>
      <c r="D15" s="12">
        <v>1</v>
      </c>
      <c r="E15" s="11" t="s">
        <v>24</v>
      </c>
      <c r="F15" s="13">
        <v>119.9</v>
      </c>
      <c r="G15" s="15">
        <f t="shared" si="0"/>
        <v>0.19600000000000001</v>
      </c>
    </row>
    <row r="16" spans="1:10" x14ac:dyDescent="0.3">
      <c r="A16" s="11" t="s">
        <v>23</v>
      </c>
      <c r="B16" s="11" t="s">
        <v>22</v>
      </c>
      <c r="C16" s="11" t="s">
        <v>21</v>
      </c>
      <c r="D16" s="12">
        <v>1</v>
      </c>
      <c r="E16" s="11" t="s">
        <v>20</v>
      </c>
      <c r="F16" s="13">
        <v>79.900000000000006</v>
      </c>
      <c r="G16" s="15">
        <f t="shared" si="0"/>
        <v>5.5E-2</v>
      </c>
    </row>
    <row r="17" spans="1:7" x14ac:dyDescent="0.3">
      <c r="A17" s="11" t="s">
        <v>19</v>
      </c>
      <c r="B17" s="11" t="s">
        <v>18</v>
      </c>
      <c r="C17" s="11" t="s">
        <v>17</v>
      </c>
      <c r="D17" s="12">
        <v>1000</v>
      </c>
      <c r="E17" s="11" t="s">
        <v>13</v>
      </c>
      <c r="F17" s="13">
        <v>7.9</v>
      </c>
      <c r="G17" s="15">
        <f t="shared" si="0"/>
        <v>5.5E-2</v>
      </c>
    </row>
    <row r="18" spans="1:7" x14ac:dyDescent="0.3">
      <c r="A18" s="11" t="s">
        <v>16</v>
      </c>
      <c r="B18" s="11" t="s">
        <v>15</v>
      </c>
      <c r="C18" s="11" t="s">
        <v>14</v>
      </c>
      <c r="D18" s="12">
        <v>250</v>
      </c>
      <c r="E18" s="11" t="s">
        <v>13</v>
      </c>
      <c r="F18" s="13">
        <v>5.9</v>
      </c>
      <c r="G18" s="15">
        <f t="shared" si="0"/>
        <v>5.5E-2</v>
      </c>
    </row>
    <row r="19" spans="1:7" x14ac:dyDescent="0.3">
      <c r="A19" s="11" t="s">
        <v>12</v>
      </c>
      <c r="B19" s="11" t="s">
        <v>11</v>
      </c>
      <c r="C19" s="11" t="s">
        <v>10</v>
      </c>
      <c r="D19" s="12">
        <v>1</v>
      </c>
      <c r="E19" s="11" t="s">
        <v>0</v>
      </c>
      <c r="F19" s="13">
        <v>79.900000000000006</v>
      </c>
      <c r="G19" s="15">
        <f t="shared" si="0"/>
        <v>0.19600000000000001</v>
      </c>
    </row>
    <row r="20" spans="1:7" x14ac:dyDescent="0.3">
      <c r="A20" s="11" t="s">
        <v>9</v>
      </c>
      <c r="B20" s="11" t="s">
        <v>8</v>
      </c>
      <c r="C20" s="11" t="s">
        <v>7</v>
      </c>
      <c r="D20" s="12">
        <v>1</v>
      </c>
      <c r="E20" s="11" t="s">
        <v>0</v>
      </c>
      <c r="F20" s="13">
        <v>49.9</v>
      </c>
      <c r="G20" s="15">
        <f t="shared" si="0"/>
        <v>0.19600000000000001</v>
      </c>
    </row>
    <row r="21" spans="1:7" x14ac:dyDescent="0.3">
      <c r="A21" s="11" t="s">
        <v>6</v>
      </c>
      <c r="B21" s="11" t="s">
        <v>5</v>
      </c>
      <c r="C21" s="11" t="s">
        <v>4</v>
      </c>
      <c r="D21" s="12">
        <v>1</v>
      </c>
      <c r="E21" s="11" t="s">
        <v>0</v>
      </c>
      <c r="F21" s="13">
        <v>299.89999999999998</v>
      </c>
      <c r="G21" s="15">
        <f t="shared" si="0"/>
        <v>0.19600000000000001</v>
      </c>
    </row>
    <row r="22" spans="1:7" x14ac:dyDescent="0.3">
      <c r="A22" s="11" t="s">
        <v>3</v>
      </c>
      <c r="B22" s="11" t="s">
        <v>2</v>
      </c>
      <c r="C22" s="11" t="s">
        <v>1</v>
      </c>
      <c r="D22" s="12">
        <v>1</v>
      </c>
      <c r="E22" s="11" t="s">
        <v>0</v>
      </c>
      <c r="F22" s="13">
        <v>59.9</v>
      </c>
      <c r="G22" s="15">
        <f t="shared" si="0"/>
        <v>0.19600000000000001</v>
      </c>
    </row>
    <row r="23" spans="1:7" x14ac:dyDescent="0.3">
      <c r="G23" s="7"/>
    </row>
    <row r="24" spans="1:7" x14ac:dyDescent="0.3">
      <c r="G24" s="7"/>
    </row>
    <row r="25" spans="1:7" x14ac:dyDescent="0.3">
      <c r="G25" s="7"/>
    </row>
  </sheetData>
  <pageMargins left="0.7" right="0.7" top="0.75" bottom="0.75" header="0.3" footer="0.3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activeCell="M37" sqref="M37"/>
    </sheetView>
  </sheetViews>
  <sheetFormatPr baseColWidth="10" defaultColWidth="9.140625" defaultRowHeight="21" x14ac:dyDescent="0.35"/>
  <cols>
    <col min="1" max="1" width="7.5703125" style="1" bestFit="1" customWidth="1"/>
    <col min="2" max="2" width="5.7109375" style="1" bestFit="1" customWidth="1"/>
    <col min="3" max="3" width="18.5703125" style="1" customWidth="1"/>
    <col min="4" max="4" width="12.140625" style="1" bestFit="1" customWidth="1"/>
    <col min="5" max="5" width="13.28515625" style="1" customWidth="1"/>
    <col min="6" max="6" width="21.28515625" style="1" customWidth="1"/>
    <col min="7" max="7" width="16.140625" style="1" bestFit="1" customWidth="1"/>
    <col min="8" max="16384" width="9.140625" style="1"/>
  </cols>
  <sheetData>
    <row r="1" spans="1:8" x14ac:dyDescent="0.35">
      <c r="A1" s="51" t="s">
        <v>84</v>
      </c>
      <c r="B1" s="51"/>
      <c r="C1" s="51"/>
      <c r="D1" s="51"/>
      <c r="E1" s="51"/>
      <c r="F1" s="51"/>
      <c r="G1" s="51"/>
      <c r="H1" s="8"/>
    </row>
    <row r="2" spans="1:8" x14ac:dyDescent="0.35">
      <c r="A2" s="51"/>
      <c r="B2" s="51"/>
      <c r="C2" s="51"/>
      <c r="D2" s="51"/>
      <c r="E2" s="51"/>
      <c r="F2" s="51"/>
      <c r="G2" s="51"/>
    </row>
    <row r="3" spans="1:8" x14ac:dyDescent="0.35">
      <c r="A3" s="51"/>
      <c r="B3" s="51"/>
      <c r="C3" s="51"/>
      <c r="D3" s="51"/>
      <c r="E3" s="51"/>
      <c r="F3" s="51"/>
      <c r="G3" s="51"/>
    </row>
    <row r="4" spans="1:8" x14ac:dyDescent="0.35">
      <c r="A4" s="51"/>
      <c r="B4" s="51"/>
      <c r="C4" s="51"/>
      <c r="D4" s="51"/>
      <c r="E4" s="51"/>
      <c r="F4" s="51"/>
      <c r="G4" s="51"/>
    </row>
    <row r="5" spans="1:8" x14ac:dyDescent="0.35">
      <c r="A5" s="52" t="s">
        <v>83</v>
      </c>
      <c r="B5" s="52"/>
      <c r="C5" s="52"/>
      <c r="D5" s="52"/>
      <c r="E5" s="52"/>
      <c r="F5" s="52"/>
      <c r="G5" s="52"/>
    </row>
    <row r="6" spans="1:8" x14ac:dyDescent="0.35">
      <c r="A6" s="53">
        <f ca="1">NOW()</f>
        <v>45426.755370254628</v>
      </c>
      <c r="B6" s="53"/>
      <c r="C6" s="53"/>
      <c r="D6" s="53"/>
      <c r="E6" s="53"/>
      <c r="F6" s="53"/>
      <c r="G6" s="53"/>
    </row>
    <row r="7" spans="1:8" x14ac:dyDescent="0.35">
      <c r="A7" s="53"/>
      <c r="B7" s="53"/>
      <c r="C7" s="53"/>
      <c r="D7" s="53"/>
      <c r="E7" s="53"/>
      <c r="F7" s="53"/>
      <c r="G7" s="53"/>
    </row>
    <row r="8" spans="1:8" x14ac:dyDescent="0.35">
      <c r="A8" s="52" t="s">
        <v>82</v>
      </c>
      <c r="B8" s="52"/>
      <c r="C8" s="52"/>
      <c r="D8" s="52"/>
      <c r="E8" s="52"/>
      <c r="F8" s="52"/>
      <c r="G8" s="52"/>
    </row>
    <row r="9" spans="1:8" x14ac:dyDescent="0.35">
      <c r="A9" s="54" t="str">
        <f ca="1">HOUR(A6)&amp;" h "&amp;MINUTE(A6)&amp;" mn "&amp;SECOND(A6)&amp;" s "</f>
        <v xml:space="preserve">18 h 7 mn 44 s </v>
      </c>
      <c r="B9" s="54"/>
      <c r="C9" s="54"/>
      <c r="D9" s="54"/>
      <c r="E9" s="54"/>
      <c r="F9" s="54"/>
      <c r="G9" s="54"/>
    </row>
    <row r="10" spans="1:8" x14ac:dyDescent="0.35">
      <c r="A10" s="54"/>
      <c r="B10" s="54"/>
      <c r="C10" s="54"/>
      <c r="D10" s="54"/>
      <c r="E10" s="54"/>
      <c r="F10" s="54"/>
      <c r="G10" s="54"/>
    </row>
    <row r="11" spans="1:8" ht="21.75" thickBot="1" x14ac:dyDescent="0.4">
      <c r="A11" s="16"/>
      <c r="B11" s="16"/>
      <c r="C11" s="16"/>
      <c r="D11" s="16"/>
      <c r="E11" s="17"/>
      <c r="F11" s="18"/>
      <c r="G11" s="16"/>
    </row>
    <row r="12" spans="1:8" ht="21.75" thickBot="1" x14ac:dyDescent="0.4">
      <c r="A12" s="50" t="s">
        <v>76</v>
      </c>
      <c r="B12" s="19" t="s">
        <v>81</v>
      </c>
      <c r="C12" s="20" t="s">
        <v>80</v>
      </c>
      <c r="D12" s="19" t="s">
        <v>79</v>
      </c>
      <c r="E12" s="21" t="s">
        <v>78</v>
      </c>
      <c r="F12" s="22" t="s">
        <v>72</v>
      </c>
      <c r="G12" s="23" t="s">
        <v>77</v>
      </c>
      <c r="H12" s="2"/>
    </row>
    <row r="13" spans="1:8" x14ac:dyDescent="0.35">
      <c r="A13" s="49" t="s">
        <v>66</v>
      </c>
      <c r="B13" s="25">
        <v>8</v>
      </c>
      <c r="C13" s="26" t="str">
        <f>IF(A13="","",_xlfn.XLOOKUP($A$13,Articles!$A:$A,Articles!B:B))</f>
        <v>Papier peint</v>
      </c>
      <c r="D13" s="27">
        <f>IF(A13="","",_xlfn.XLOOKUP(A13,Articles!A:A,Articles!F:F,$H$1))</f>
        <v>5.9</v>
      </c>
      <c r="E13" s="28">
        <f>IF(A13="","",_xlfn.XLOOKUP(A13,Articles!A:A,Articles!G:G,$H$1))</f>
        <v>5.5E-2</v>
      </c>
      <c r="F13" s="29">
        <f>IF(A13="","",D13*B13)</f>
        <v>47.2</v>
      </c>
      <c r="G13" s="30">
        <f>IF(A13="","",F13+(F13*E13))</f>
        <v>49.796000000000006</v>
      </c>
    </row>
    <row r="14" spans="1:8" x14ac:dyDescent="0.35">
      <c r="A14" s="24" t="s">
        <v>48</v>
      </c>
      <c r="B14" s="31">
        <v>5</v>
      </c>
      <c r="C14" s="32" t="str">
        <f>IF(A14="","",_xlfn.XLOOKUP($A$13,Articles!$A:$A,Articles!B:B))</f>
        <v>Papier peint</v>
      </c>
      <c r="D14" s="33">
        <f>IF(A14="","",_xlfn.XLOOKUP(A14,Articles!A:A,Articles!F:F,$H$1))</f>
        <v>15.9</v>
      </c>
      <c r="E14" s="34">
        <f>IF(A14="","",_xlfn.XLOOKUP(A14,Articles!A:A,Articles!G:G,$H$1))</f>
        <v>5.5E-2</v>
      </c>
      <c r="F14" s="35">
        <f t="shared" ref="F14:F21" si="0">IF(A14="","",D14*B14)</f>
        <v>79.5</v>
      </c>
      <c r="G14" s="36">
        <f t="shared" ref="G14:G21" si="1">IF(A14="","",F14+(F14*E14))</f>
        <v>83.872500000000002</v>
      </c>
    </row>
    <row r="15" spans="1:8" x14ac:dyDescent="0.35">
      <c r="A15" s="24" t="s">
        <v>44</v>
      </c>
      <c r="B15" s="31">
        <v>2</v>
      </c>
      <c r="C15" s="32" t="str">
        <f>IF(A15="","",_xlfn.XLOOKUP($A$13,Articles!$A:$A,Articles!B:B))</f>
        <v>Papier peint</v>
      </c>
      <c r="D15" s="33">
        <f>IF(A15="","",_xlfn.XLOOKUP(A15,Articles!A:A,Articles!F:F,$H$1))</f>
        <v>199.9</v>
      </c>
      <c r="E15" s="34">
        <f>IF(A15="","",_xlfn.XLOOKUP(A15,Articles!A:A,Articles!G:G,$H$1))</f>
        <v>0.19600000000000001</v>
      </c>
      <c r="F15" s="35">
        <f t="shared" si="0"/>
        <v>399.8</v>
      </c>
      <c r="G15" s="36">
        <f t="shared" si="1"/>
        <v>478.16079999999999</v>
      </c>
    </row>
    <row r="16" spans="1:8" x14ac:dyDescent="0.35">
      <c r="A16" s="24"/>
      <c r="B16" s="31"/>
      <c r="C16" s="32" t="str">
        <f>IF(A16="","",_xlfn.XLOOKUP($A$13,Articles!$A:$A,Articles!B:B))</f>
        <v/>
      </c>
      <c r="D16" s="33" t="str">
        <f>IF(A16="","",_xlfn.XLOOKUP(A16,Articles!A:A,Articles!F:F,$H$1))</f>
        <v/>
      </c>
      <c r="E16" s="34" t="str">
        <f>IF(A16="","",_xlfn.XLOOKUP(A16,Articles!A:A,Articles!G:G,$H$1))</f>
        <v/>
      </c>
      <c r="F16" s="35" t="str">
        <f t="shared" si="0"/>
        <v/>
      </c>
      <c r="G16" s="36" t="str">
        <f t="shared" si="1"/>
        <v/>
      </c>
    </row>
    <row r="17" spans="1:7" x14ac:dyDescent="0.35">
      <c r="A17" s="24"/>
      <c r="B17" s="31"/>
      <c r="C17" s="32" t="str">
        <f>IF(A17="","",_xlfn.XLOOKUP($A$13,Articles!$A:$A,Articles!B:B))</f>
        <v/>
      </c>
      <c r="D17" s="33" t="str">
        <f>IF(A17="","",_xlfn.XLOOKUP(A17,Articles!A:A,Articles!F:F,$H$1))</f>
        <v/>
      </c>
      <c r="E17" s="34" t="str">
        <f>IF(A17="","",_xlfn.XLOOKUP(A17,Articles!A:A,Articles!G:G,$H$1))</f>
        <v/>
      </c>
      <c r="F17" s="35" t="str">
        <f t="shared" si="0"/>
        <v/>
      </c>
      <c r="G17" s="36" t="str">
        <f t="shared" si="1"/>
        <v/>
      </c>
    </row>
    <row r="18" spans="1:7" x14ac:dyDescent="0.35">
      <c r="A18" s="24"/>
      <c r="B18" s="31"/>
      <c r="C18" s="32" t="str">
        <f>IF(A18="","",_xlfn.XLOOKUP($A$13,Articles!$A:$A,Articles!B:B))</f>
        <v/>
      </c>
      <c r="D18" s="33" t="str">
        <f>IF(A18="","",_xlfn.XLOOKUP(A18,Articles!A:A,Articles!F:F,$H$1))</f>
        <v/>
      </c>
      <c r="E18" s="34" t="str">
        <f>IF(A18="","",_xlfn.XLOOKUP(A18,Articles!A:A,Articles!G:G,$H$1))</f>
        <v/>
      </c>
      <c r="F18" s="35" t="str">
        <f t="shared" si="0"/>
        <v/>
      </c>
      <c r="G18" s="36" t="str">
        <f t="shared" si="1"/>
        <v/>
      </c>
    </row>
    <row r="19" spans="1:7" x14ac:dyDescent="0.35">
      <c r="A19" s="24"/>
      <c r="B19" s="31"/>
      <c r="C19" s="32" t="str">
        <f>IF(A19="","",_xlfn.XLOOKUP($A$13,Articles!$A:$A,Articles!B:B))</f>
        <v/>
      </c>
      <c r="D19" s="33" t="str">
        <f>IF(A19="","",_xlfn.XLOOKUP(A19,Articles!A:A,Articles!F:F,$H$1))</f>
        <v/>
      </c>
      <c r="E19" s="34" t="str">
        <f>IF(A19="","",_xlfn.XLOOKUP(A19,Articles!A:A,Articles!G:G,$H$1))</f>
        <v/>
      </c>
      <c r="F19" s="35" t="str">
        <f t="shared" si="0"/>
        <v/>
      </c>
      <c r="G19" s="36" t="str">
        <f t="shared" si="1"/>
        <v/>
      </c>
    </row>
    <row r="20" spans="1:7" x14ac:dyDescent="0.35">
      <c r="A20" s="24"/>
      <c r="B20" s="31"/>
      <c r="C20" s="32" t="str">
        <f>IF(A20="","",_xlfn.XLOOKUP($A$13,Articles!$A:$A,Articles!B:B))</f>
        <v/>
      </c>
      <c r="D20" s="33" t="str">
        <f>IF(A20="","",_xlfn.XLOOKUP(A20,Articles!A:A,Articles!F:F,$H$1))</f>
        <v/>
      </c>
      <c r="E20" s="34" t="str">
        <f>IF(A20="","",_xlfn.XLOOKUP(A20,Articles!A:A,Articles!G:G,$H$1))</f>
        <v/>
      </c>
      <c r="F20" s="35" t="str">
        <f t="shared" si="0"/>
        <v/>
      </c>
      <c r="G20" s="36" t="str">
        <f t="shared" si="1"/>
        <v/>
      </c>
    </row>
    <row r="21" spans="1:7" ht="21.75" thickBot="1" x14ac:dyDescent="0.4">
      <c r="A21" s="37"/>
      <c r="B21" s="37"/>
      <c r="C21" s="38" t="str">
        <f>IF(A21="","",_xlfn.XLOOKUP($A$13,Articles!$A:$A,Articles!B:B))</f>
        <v/>
      </c>
      <c r="D21" s="39" t="str">
        <f>IF(A21="","",_xlfn.XLOOKUP(A21,Articles!A:A,Articles!F:F,$H$1))</f>
        <v/>
      </c>
      <c r="E21" s="40" t="str">
        <f>IF(A21="","",_xlfn.XLOOKUP(A21,Articles!A:A,Articles!G:G,$H$1))</f>
        <v/>
      </c>
      <c r="F21" s="41" t="str">
        <f t="shared" si="0"/>
        <v/>
      </c>
      <c r="G21" s="42" t="str">
        <f t="shared" si="1"/>
        <v/>
      </c>
    </row>
    <row r="22" spans="1:7" ht="21.75" thickBot="1" x14ac:dyDescent="0.4">
      <c r="E22" s="3"/>
      <c r="F22" s="4"/>
    </row>
    <row r="23" spans="1:7" ht="26.25" customHeight="1" x14ac:dyDescent="0.35">
      <c r="F23" s="43" t="s">
        <v>85</v>
      </c>
      <c r="G23" s="46">
        <f>SUM(G13:G22)</f>
        <v>611.82929999999999</v>
      </c>
    </row>
    <row r="24" spans="1:7" x14ac:dyDescent="0.35">
      <c r="F24" s="44" t="s">
        <v>86</v>
      </c>
      <c r="G24" s="47">
        <f>SUMIF(E13:E21,5.5%,G13:G21)</f>
        <v>133.66849999999999</v>
      </c>
    </row>
    <row r="25" spans="1:7" ht="27" customHeight="1" thickBot="1" x14ac:dyDescent="0.4">
      <c r="F25" s="45" t="s">
        <v>87</v>
      </c>
      <c r="G25" s="48">
        <f>SUMIF(E13:E21,19.6%,G13:G21)</f>
        <v>478.16079999999999</v>
      </c>
    </row>
  </sheetData>
  <mergeCells count="5">
    <mergeCell ref="A1:G4"/>
    <mergeCell ref="A5:G5"/>
    <mergeCell ref="A6:G7"/>
    <mergeCell ref="A8:G8"/>
    <mergeCell ref="A9:G10"/>
  </mergeCells>
  <pageMargins left="0.7" right="0.7" top="0.75" bottom="0.75" header="0.3" footer="0.3"/>
  <pageSetup paperSize="9" orientation="landscape" r:id="rId1"/>
  <headerFooter>
    <oddHeader>&amp;R&amp;G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FB658B-E250-4BB5-83D3-167ED17E749E}">
          <x14:formula1>
            <xm:f>Articles!$A$2:$A$22</xm:f>
          </x14:formula1>
          <xm:sqref>A13:A20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Articles</vt:lpstr>
      <vt:lpstr>Facturation</vt:lpstr>
      <vt:lpstr>articles</vt:lpstr>
      <vt:lpstr>tauxtva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2011-06-27T12:10:52Z</cp:lastPrinted>
  <dcterms:created xsi:type="dcterms:W3CDTF">2011-06-27T09:21:21Z</dcterms:created>
  <dcterms:modified xsi:type="dcterms:W3CDTF">2024-05-14T16:08:45Z</dcterms:modified>
</cp:coreProperties>
</file>