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cp-26\"/>
    </mc:Choice>
  </mc:AlternateContent>
  <xr:revisionPtr revIDLastSave="0" documentId="13_ncr:1_{E4FDBDE4-D3E2-453B-B54B-FDAFCEC1ED4B}" xr6:coauthVersionLast="40" xr6:coauthVersionMax="40" xr10:uidLastSave="{00000000-0000-0000-0000-000000000000}"/>
  <bookViews>
    <workbookView xWindow="31980" yWindow="5340" windowWidth="18510" windowHeight="24390" activeTab="2" xr2:uid="{00000000-000D-0000-FFFF-FFFF00000000}"/>
  </bookViews>
  <sheets>
    <sheet name="Enonce" sheetId="8" r:id="rId1"/>
    <sheet name="donnees" sheetId="1" r:id="rId2"/>
    <sheet name="solution" sheetId="2" r:id="rId3"/>
  </sheets>
  <calcPr calcId="181029"/>
</workbook>
</file>

<file path=xl/calcChain.xml><?xml version="1.0" encoding="utf-8"?>
<calcChain xmlns="http://schemas.openxmlformats.org/spreadsheetml/2006/main">
  <c r="C17" i="8" l="1"/>
  <c r="C18" i="8"/>
  <c r="C19" i="8"/>
  <c r="C20" i="8"/>
  <c r="C21" i="8"/>
  <c r="C22" i="8"/>
  <c r="C23" i="8"/>
  <c r="C16" i="8"/>
  <c r="C15" i="8"/>
  <c r="C14" i="8"/>
  <c r="C13" i="8"/>
  <c r="C12" i="8"/>
  <c r="C11" i="8"/>
  <c r="F13" i="2"/>
  <c r="F8" i="2"/>
  <c r="H15" i="2"/>
  <c r="H16" i="2"/>
  <c r="H17" i="2"/>
  <c r="H18" i="2"/>
  <c r="H19" i="2"/>
  <c r="H20" i="2"/>
  <c r="H21" i="2"/>
  <c r="H22" i="2"/>
  <c r="H23" i="2"/>
  <c r="F12" i="2"/>
  <c r="F11" i="2"/>
  <c r="F23" i="2"/>
  <c r="F22" i="2"/>
  <c r="F21" i="2"/>
  <c r="F20" i="2"/>
  <c r="F19" i="2"/>
  <c r="F18" i="2"/>
  <c r="F17" i="2"/>
  <c r="F16" i="2"/>
  <c r="F15" i="2"/>
  <c r="F14" i="2"/>
  <c r="G13" i="2"/>
  <c r="H13" i="2" s="1"/>
  <c r="G11" i="2"/>
  <c r="H11" i="2" s="1"/>
  <c r="G12" i="2"/>
  <c r="H12" i="2" s="1"/>
  <c r="C13" i="2"/>
  <c r="G22" i="2"/>
  <c r="G14" i="2"/>
  <c r="H14" i="2" s="1"/>
  <c r="G15" i="2"/>
  <c r="G16" i="2"/>
  <c r="G17" i="2"/>
  <c r="G18" i="2"/>
  <c r="G19" i="2"/>
  <c r="G20" i="2"/>
  <c r="G21" i="2"/>
  <c r="G23" i="2"/>
  <c r="C23" i="2"/>
  <c r="C22" i="2"/>
  <c r="C21" i="2"/>
  <c r="C20" i="2"/>
  <c r="C19" i="2"/>
  <c r="C18" i="2"/>
  <c r="C17" i="2"/>
  <c r="C16" i="2"/>
  <c r="C15" i="2"/>
  <c r="C14" i="2"/>
  <c r="C12" i="2"/>
  <c r="C11" i="2"/>
  <c r="E26" i="2" l="1"/>
  <c r="C26" i="2"/>
  <c r="C27" i="2" s="1"/>
  <c r="H24" i="2"/>
  <c r="H25" i="2" s="1"/>
  <c r="E27" i="2" l="1"/>
  <c r="H27" i="2" s="1"/>
  <c r="H26" i="2"/>
  <c r="H28" i="2" l="1"/>
</calcChain>
</file>

<file path=xl/sharedStrings.xml><?xml version="1.0" encoding="utf-8"?>
<sst xmlns="http://schemas.openxmlformats.org/spreadsheetml/2006/main" count="134" uniqueCount="109">
  <si>
    <t>REF.</t>
  </si>
  <si>
    <t>Désignation</t>
  </si>
  <si>
    <t>Code TVA</t>
  </si>
  <si>
    <t>Prix HT</t>
  </si>
  <si>
    <t>D101</t>
  </si>
  <si>
    <t>Anchoïades à la provençale - 210 gr</t>
  </si>
  <si>
    <t>D102</t>
  </si>
  <si>
    <t>D103</t>
  </si>
  <si>
    <t>D104</t>
  </si>
  <si>
    <t>D105</t>
  </si>
  <si>
    <t>D106</t>
  </si>
  <si>
    <t>D107</t>
  </si>
  <si>
    <t>D108</t>
  </si>
  <si>
    <t>D109</t>
  </si>
  <si>
    <t>HO110</t>
  </si>
  <si>
    <t>HO111</t>
  </si>
  <si>
    <t>H101</t>
  </si>
  <si>
    <t>H102</t>
  </si>
  <si>
    <t>H103</t>
  </si>
  <si>
    <t>H104</t>
  </si>
  <si>
    <t>H105</t>
  </si>
  <si>
    <t>H106</t>
  </si>
  <si>
    <t>H107</t>
  </si>
  <si>
    <t>H108</t>
  </si>
  <si>
    <t>H109</t>
  </si>
  <si>
    <t>H110</t>
  </si>
  <si>
    <t>H111</t>
  </si>
  <si>
    <t>H112</t>
  </si>
  <si>
    <t>O101</t>
  </si>
  <si>
    <t>O102</t>
  </si>
  <si>
    <t>O103</t>
  </si>
  <si>
    <t>O104</t>
  </si>
  <si>
    <t>O105</t>
  </si>
  <si>
    <t>O106</t>
  </si>
  <si>
    <t>O107</t>
  </si>
  <si>
    <t>O108</t>
  </si>
  <si>
    <t>O109</t>
  </si>
  <si>
    <t>C101</t>
  </si>
  <si>
    <t>C102</t>
  </si>
  <si>
    <t>C103</t>
  </si>
  <si>
    <t>C104</t>
  </si>
  <si>
    <t>C105</t>
  </si>
  <si>
    <t>DH105</t>
  </si>
  <si>
    <t>DH106</t>
  </si>
  <si>
    <t>DH107</t>
  </si>
  <si>
    <t>DH108</t>
  </si>
  <si>
    <t>DH109</t>
  </si>
  <si>
    <t>Caviar d'aubergine - 210 gr</t>
  </si>
  <si>
    <t>Délice de tomates séchées - 210 gr</t>
  </si>
  <si>
    <t>Délice d'artichauts - 210 gr</t>
  </si>
  <si>
    <t>Le Melet anchoïade au fenouil - 210 gr</t>
  </si>
  <si>
    <t>Olivade de poivrons rouges - 210 gr</t>
  </si>
  <si>
    <t>Pistou au basilic de provence - 180 gr</t>
  </si>
  <si>
    <t>Tapenade noire à la Provençale - 210 gr</t>
  </si>
  <si>
    <t>Tapenade verte au basilic - 210 gr</t>
  </si>
  <si>
    <t>Sachet Provençal "Mouans-Sartoux"</t>
  </si>
  <si>
    <t>Sachet Provençal "Valbonne"</t>
  </si>
  <si>
    <t>Huile d'olive vierge extra Nice 75 cl</t>
  </si>
  <si>
    <t>Huile d'olive vierge extra Nice 1 L</t>
  </si>
  <si>
    <t>Huile d'olive vierge extra Nice bidon 2 L</t>
  </si>
  <si>
    <t>Huile d'olive vierge extra Nice bidon 5 L</t>
  </si>
  <si>
    <t>Huile d'olive vierge extra Toscane 75 cl</t>
  </si>
  <si>
    <t>Huile d'olive vierge extra Toscane 1 L</t>
  </si>
  <si>
    <t>Huile d'olive vierge extra Toscane bidon 2 L</t>
  </si>
  <si>
    <t>Huile d'olive vierge extra Toscane bidon 5 L</t>
  </si>
  <si>
    <t>Huile d'olive vierge extra Provence 75 cl</t>
  </si>
  <si>
    <t>Huile d'olive vierge extra Provence 1 L</t>
  </si>
  <si>
    <t>Huile d'olive vierge extra Provence bidon 2 L</t>
  </si>
  <si>
    <t>Huile d'olive vierge extra Provence bidon 5 L</t>
  </si>
  <si>
    <t>Olives noires de Nice 250 g</t>
  </si>
  <si>
    <t>Olives noires de Nice 500 g</t>
  </si>
  <si>
    <t>Olives noires de Nice 1 Kg</t>
  </si>
  <si>
    <t>Olives vertes de Nyons 250 g</t>
  </si>
  <si>
    <t>Olives vertes de Nyons 500 g</t>
  </si>
  <si>
    <t>Olives vertes de Nyons 1 Kg</t>
  </si>
  <si>
    <t>Olives noires de Nyons 250 g</t>
  </si>
  <si>
    <t>Olives noires de Nyons 500 g</t>
  </si>
  <si>
    <t>Olives noires de Nyons 1 Kg</t>
  </si>
  <si>
    <t>Coffret cadeau Nice</t>
  </si>
  <si>
    <t>Coffret cadeau Antibes</t>
  </si>
  <si>
    <t>Coffret cadeau Menton</t>
  </si>
  <si>
    <t>Coffret cadeau Monaco</t>
  </si>
  <si>
    <t>Coffret cadeau St Paul</t>
  </si>
  <si>
    <t>Savonnette Amandes douces - 125 gr - Carton de 96 pcs</t>
  </si>
  <si>
    <t>Savonnette huile d'Argan - 125 gr - Carton de 24 boîtes</t>
  </si>
  <si>
    <t>Savon de Marseille à l'ancienne - 250 gr - Carton de 24 pcs</t>
  </si>
  <si>
    <t>Savonnette au Miel - 125 gr - Carton de 48 pcs</t>
  </si>
  <si>
    <t>Savon de Marseille à l'ancienne - 500 gr - Carton de 12 pcs</t>
  </si>
  <si>
    <t>Port</t>
  </si>
  <si>
    <t>Taux</t>
  </si>
  <si>
    <t>Code</t>
  </si>
  <si>
    <t>Montant
total ht</t>
  </si>
  <si>
    <t>Réf</t>
  </si>
  <si>
    <t>TVA</t>
  </si>
  <si>
    <t>PRIX U.</t>
  </si>
  <si>
    <t>PRIX TOTAL</t>
  </si>
  <si>
    <t>TOTAL H.T.</t>
  </si>
  <si>
    <t>TOTAL TVA</t>
  </si>
  <si>
    <t>TOTAL TTC</t>
  </si>
  <si>
    <t>HT 1 = 5,50%</t>
  </si>
  <si>
    <t>TVA 1 = 5,50%</t>
  </si>
  <si>
    <t>HT 2 = 19,60%</t>
  </si>
  <si>
    <t>TVA 2 = 19,60%</t>
  </si>
  <si>
    <t>Quant.</t>
  </si>
  <si>
    <t>FACTURE N°</t>
  </si>
  <si>
    <t xml:space="preserve">Nice le , </t>
  </si>
  <si>
    <t>27 Rue Longue</t>
  </si>
  <si>
    <t>L'Occitane</t>
  </si>
  <si>
    <t>34500 Béziers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</si>
</sst>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4" fontId="0" fillId="0" borderId="0" xfId="0" applyNumberFormat="1"/>
    <xf numFmtId="0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right" indent="1"/>
    </xf>
    <xf numFmtId="0" fontId="0" fillId="0" borderId="1" xfId="0" applyNumberFormat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7" xfId="0" applyFont="1" applyBorder="1"/>
    <xf numFmtId="0" fontId="4" fillId="0" borderId="0" xfId="0" applyFont="1" applyBorder="1"/>
    <xf numFmtId="0" fontId="4" fillId="0" borderId="3" xfId="0" applyFont="1" applyBorder="1"/>
    <xf numFmtId="0" fontId="4" fillId="0" borderId="9" xfId="0" applyFont="1" applyBorder="1"/>
    <xf numFmtId="0" fontId="4" fillId="0" borderId="8" xfId="0" applyFont="1" applyBorder="1"/>
    <xf numFmtId="0" fontId="4" fillId="0" borderId="4" xfId="0" applyFont="1" applyBorder="1"/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>
      <alignment horizontal="right" indent="1"/>
    </xf>
    <xf numFmtId="2" fontId="4" fillId="3" borderId="5" xfId="0" applyNumberFormat="1" applyFont="1" applyFill="1" applyBorder="1" applyAlignment="1" applyProtection="1">
      <alignment horizontal="right" indent="1"/>
    </xf>
    <xf numFmtId="4" fontId="4" fillId="3" borderId="10" xfId="0" applyNumberFormat="1" applyFont="1" applyFill="1" applyBorder="1" applyAlignment="1">
      <alignment horizontal="right" indent="1"/>
    </xf>
    <xf numFmtId="4" fontId="4" fillId="3" borderId="1" xfId="0" applyNumberFormat="1" applyFont="1" applyFill="1" applyBorder="1" applyAlignment="1">
      <alignment horizontal="right" indent="1"/>
    </xf>
    <xf numFmtId="0" fontId="4" fillId="3" borderId="5" xfId="0" applyFont="1" applyFill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center"/>
    </xf>
    <xf numFmtId="0" fontId="4" fillId="3" borderId="9" xfId="0" applyFont="1" applyFill="1" applyBorder="1" applyAlignment="1" applyProtection="1">
      <alignment horizontal="center"/>
    </xf>
    <xf numFmtId="4" fontId="4" fillId="3" borderId="5" xfId="0" applyNumberFormat="1" applyFont="1" applyFill="1" applyBorder="1" applyAlignment="1" applyProtection="1">
      <alignment horizontal="right" indent="1"/>
    </xf>
    <xf numFmtId="4" fontId="4" fillId="3" borderId="11" xfId="0" applyNumberFormat="1" applyFont="1" applyFill="1" applyBorder="1" applyAlignment="1" applyProtection="1">
      <alignment horizontal="right" indent="1"/>
    </xf>
    <xf numFmtId="4" fontId="4" fillId="3" borderId="7" xfId="0" applyNumberFormat="1" applyFont="1" applyFill="1" applyBorder="1" applyAlignment="1" applyProtection="1">
      <alignment horizontal="right" indent="1"/>
    </xf>
    <xf numFmtId="4" fontId="4" fillId="3" borderId="12" xfId="0" applyNumberFormat="1" applyFont="1" applyFill="1" applyBorder="1" applyAlignment="1" applyProtection="1">
      <alignment horizontal="right" indent="1"/>
    </xf>
    <xf numFmtId="4" fontId="4" fillId="3" borderId="9" xfId="0" applyNumberFormat="1" applyFont="1" applyFill="1" applyBorder="1" applyAlignment="1" applyProtection="1">
      <alignment horizontal="right" indent="1"/>
    </xf>
    <xf numFmtId="4" fontId="4" fillId="3" borderId="10" xfId="0" applyNumberFormat="1" applyFont="1" applyFill="1" applyBorder="1" applyAlignment="1" applyProtection="1">
      <alignment horizontal="right" indent="1"/>
    </xf>
    <xf numFmtId="0" fontId="4" fillId="3" borderId="11" xfId="0" applyFont="1" applyFill="1" applyBorder="1" applyAlignment="1" applyProtection="1">
      <alignment horizontal="center"/>
    </xf>
    <xf numFmtId="0" fontId="4" fillId="3" borderId="12" xfId="0" applyFont="1" applyFill="1" applyBorder="1" applyAlignment="1" applyProtection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0" xfId="0" applyFont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164" fontId="5" fillId="3" borderId="0" xfId="0" applyNumberFormat="1" applyFont="1" applyFill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3" borderId="7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4" fillId="3" borderId="9" xfId="0" applyFont="1" applyFill="1" applyBorder="1" applyAlignment="1" applyProtection="1">
      <alignment horizontal="center"/>
    </xf>
    <xf numFmtId="0" fontId="4" fillId="3" borderId="8" xfId="0" applyFont="1" applyFill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28</xdr:row>
      <xdr:rowOff>114300</xdr:rowOff>
    </xdr:from>
    <xdr:to>
      <xdr:col>9</xdr:col>
      <xdr:colOff>95249</xdr:colOff>
      <xdr:row>40</xdr:row>
      <xdr:rowOff>161925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199" y="5448300"/>
          <a:ext cx="6829425" cy="23336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1- Saisissez le tableau des références, des frais de ports et des taux de TVA dans des feuilles différentes d'un classeur Excel. (tableau en fin de page ou en téléchargement)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2- Reproduire le formulaire de facture ci dessous.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3- En F8 le format de date doit être identique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4- En A11:A23 les références doivent être sélectionnable avec un menu déroulant.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5- En C11:C23 les désignations doivent être appelées avec une fonction recherche d'après les références colonne A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6- En F11:F23 la TVA est à déterminer avec une fonction recherche d'après les références colonne A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7- En G11:G23 le prix unitaire est à déterminer avec une fonction recherche d'après les références de la colonne A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8- En H11:H23 le prix total est à déterminer par une simple multiplication. Attention il sera nécessaire d'utiliser la fonction SI pour ne pas obtenir d'erreur dans les lignes de facture vide !!!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9- En H24:H28 opération simple sauf H25 fonction Recherche pour détermine les frais de port qui s'applique.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10- C26 et E26 fonction SOMME SI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11-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C27 et C 27 Opération simple.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8"/>
  <sheetViews>
    <sheetView workbookViewId="0">
      <selection activeCell="O51" sqref="O51"/>
    </sheetView>
  </sheetViews>
  <sheetFormatPr baseColWidth="10" defaultRowHeight="15" x14ac:dyDescent="0.25"/>
  <cols>
    <col min="1" max="1" width="11.140625" style="13" customWidth="1"/>
    <col min="2" max="2" width="8.42578125" style="13" customWidth="1"/>
    <col min="3" max="3" width="11.42578125" style="13"/>
    <col min="4" max="4" width="17.42578125" style="13" customWidth="1"/>
    <col min="5" max="5" width="12.7109375" style="13" customWidth="1"/>
    <col min="6" max="6" width="6.5703125" style="13" customWidth="1"/>
    <col min="7" max="7" width="11" style="13" customWidth="1"/>
    <col min="8" max="8" width="12" style="13" customWidth="1"/>
    <col min="9" max="16384" width="11.42578125" style="13"/>
  </cols>
  <sheetData>
    <row r="2" spans="1:8" x14ac:dyDescent="0.25">
      <c r="A2" s="70" t="s">
        <v>107</v>
      </c>
      <c r="B2" s="70"/>
      <c r="C2" s="70"/>
      <c r="E2" s="14"/>
      <c r="F2" s="15"/>
      <c r="G2" s="16"/>
    </row>
    <row r="3" spans="1:8" x14ac:dyDescent="0.25">
      <c r="A3" s="70" t="s">
        <v>106</v>
      </c>
      <c r="B3" s="70"/>
      <c r="C3" s="32"/>
      <c r="E3" s="17"/>
      <c r="F3" s="18"/>
      <c r="G3" s="19"/>
    </row>
    <row r="4" spans="1:8" x14ac:dyDescent="0.25">
      <c r="A4" s="53" t="s">
        <v>108</v>
      </c>
      <c r="B4" s="32"/>
      <c r="C4" s="32"/>
      <c r="E4" s="17"/>
      <c r="F4" s="18"/>
      <c r="G4" s="19"/>
    </row>
    <row r="5" spans="1:8" x14ac:dyDescent="0.25">
      <c r="B5" s="32"/>
      <c r="C5" s="32"/>
      <c r="E5" s="17"/>
      <c r="F5" s="18"/>
      <c r="G5" s="19"/>
    </row>
    <row r="6" spans="1:8" x14ac:dyDescent="0.25">
      <c r="E6" s="20"/>
      <c r="F6" s="21"/>
      <c r="G6" s="22"/>
    </row>
    <row r="8" spans="1:8" x14ac:dyDescent="0.25">
      <c r="A8" s="33" t="s">
        <v>104</v>
      </c>
      <c r="B8" s="33"/>
      <c r="C8" s="33"/>
      <c r="E8" s="34" t="s">
        <v>105</v>
      </c>
      <c r="F8" s="74"/>
      <c r="G8" s="74"/>
      <c r="H8" s="74"/>
    </row>
    <row r="10" spans="1:8" s="26" customFormat="1" x14ac:dyDescent="0.25">
      <c r="A10" s="23" t="s">
        <v>92</v>
      </c>
      <c r="B10" s="23" t="s">
        <v>103</v>
      </c>
      <c r="C10" s="71" t="s">
        <v>1</v>
      </c>
      <c r="D10" s="71"/>
      <c r="E10" s="71"/>
      <c r="F10" s="24" t="s">
        <v>93</v>
      </c>
      <c r="G10" s="24" t="s">
        <v>94</v>
      </c>
      <c r="H10" s="25" t="s">
        <v>95</v>
      </c>
    </row>
    <row r="11" spans="1:8" x14ac:dyDescent="0.25">
      <c r="A11" s="35"/>
      <c r="B11" s="27"/>
      <c r="C11" s="72" t="str">
        <f>IF(A11="","",VLOOKUP(A11,donnees!$A$2:$D$43,2,FALSE))</f>
        <v/>
      </c>
      <c r="D11" s="73"/>
      <c r="E11" s="73"/>
      <c r="F11" s="51"/>
      <c r="G11" s="51"/>
      <c r="H11" s="51"/>
    </row>
    <row r="12" spans="1:8" x14ac:dyDescent="0.25">
      <c r="A12" s="36"/>
      <c r="B12" s="28"/>
      <c r="C12" s="64" t="str">
        <f>IF(A12="","",VLOOKUP(A12,donnees!$A$2:$D$43,2,FALSE))</f>
        <v/>
      </c>
      <c r="D12" s="65"/>
      <c r="E12" s="65"/>
      <c r="F12" s="52"/>
      <c r="G12" s="52"/>
      <c r="H12" s="52"/>
    </row>
    <row r="13" spans="1:8" x14ac:dyDescent="0.25">
      <c r="A13" s="36"/>
      <c r="B13" s="28"/>
      <c r="C13" s="64" t="str">
        <f>IF(A13="","",VLOOKUP(A13,donnees!$A$2:$D$43,2,FALSE))</f>
        <v/>
      </c>
      <c r="D13" s="65"/>
      <c r="E13" s="65"/>
      <c r="F13" s="52"/>
      <c r="G13" s="52"/>
      <c r="H13" s="52"/>
    </row>
    <row r="14" spans="1:8" x14ac:dyDescent="0.25">
      <c r="A14" s="36"/>
      <c r="B14" s="28"/>
      <c r="C14" s="64" t="str">
        <f>IF(A14="","",VLOOKUP(A14,donnees!$A$2:$D$43,2,FALSE))</f>
        <v/>
      </c>
      <c r="D14" s="65"/>
      <c r="E14" s="65"/>
      <c r="F14" s="52"/>
      <c r="G14" s="47"/>
      <c r="H14" s="52"/>
    </row>
    <row r="15" spans="1:8" x14ac:dyDescent="0.25">
      <c r="A15" s="36"/>
      <c r="B15" s="28"/>
      <c r="C15" s="64" t="str">
        <f>IF(A15="","",VLOOKUP(A15,donnees!$A$2:$D$43,2,FALSE))</f>
        <v/>
      </c>
      <c r="D15" s="65"/>
      <c r="E15" s="65"/>
      <c r="F15" s="52"/>
      <c r="G15" s="47"/>
      <c r="H15" s="52"/>
    </row>
    <row r="16" spans="1:8" x14ac:dyDescent="0.25">
      <c r="A16" s="36"/>
      <c r="B16" s="28"/>
      <c r="C16" s="64" t="str">
        <f>IF(A16="","",VLOOKUP(A16,donnees!$A$2:$D$43,2,FALSE))</f>
        <v/>
      </c>
      <c r="D16" s="65"/>
      <c r="E16" s="65"/>
      <c r="F16" s="52"/>
      <c r="G16" s="47"/>
      <c r="H16" s="52"/>
    </row>
    <row r="17" spans="1:8" x14ac:dyDescent="0.25">
      <c r="A17" s="36"/>
      <c r="B17" s="28"/>
      <c r="C17" s="64" t="str">
        <f>IF(A17="","",VLOOKUP(A17,donnees!$A$2:$D$43,2,FALSE))</f>
        <v/>
      </c>
      <c r="D17" s="65"/>
      <c r="E17" s="66"/>
      <c r="F17" s="52"/>
      <c r="G17" s="47"/>
      <c r="H17" s="52"/>
    </row>
    <row r="18" spans="1:8" x14ac:dyDescent="0.25">
      <c r="A18" s="36"/>
      <c r="B18" s="28"/>
      <c r="C18" s="64" t="str">
        <f>IF(A18="","",VLOOKUP(A18,donnees!$A$2:$D$43,2,FALSE))</f>
        <v/>
      </c>
      <c r="D18" s="65"/>
      <c r="E18" s="66"/>
      <c r="F18" s="52"/>
      <c r="G18" s="47"/>
      <c r="H18" s="52"/>
    </row>
    <row r="19" spans="1:8" x14ac:dyDescent="0.25">
      <c r="A19" s="36"/>
      <c r="B19" s="28"/>
      <c r="C19" s="64" t="str">
        <f>IF(A19="","",VLOOKUP(A19,donnees!$A$2:$D$43,2,FALSE))</f>
        <v/>
      </c>
      <c r="D19" s="65"/>
      <c r="E19" s="66"/>
      <c r="F19" s="52"/>
      <c r="G19" s="47"/>
      <c r="H19" s="52"/>
    </row>
    <row r="20" spans="1:8" x14ac:dyDescent="0.25">
      <c r="A20" s="36"/>
      <c r="B20" s="28"/>
      <c r="C20" s="64" t="str">
        <f>IF(A20="","",VLOOKUP(A20,donnees!$A$2:$D$43,2,FALSE))</f>
        <v/>
      </c>
      <c r="D20" s="65"/>
      <c r="E20" s="66"/>
      <c r="F20" s="52"/>
      <c r="G20" s="47"/>
      <c r="H20" s="52"/>
    </row>
    <row r="21" spans="1:8" x14ac:dyDescent="0.25">
      <c r="A21" s="36"/>
      <c r="B21" s="28"/>
      <c r="C21" s="64" t="str">
        <f>IF(A21="","",VLOOKUP(A21,donnees!$A$2:$D$43,2,FALSE))</f>
        <v/>
      </c>
      <c r="D21" s="65"/>
      <c r="E21" s="66"/>
      <c r="F21" s="52"/>
      <c r="G21" s="47"/>
      <c r="H21" s="52"/>
    </row>
    <row r="22" spans="1:8" x14ac:dyDescent="0.25">
      <c r="A22" s="36"/>
      <c r="B22" s="28"/>
      <c r="C22" s="64" t="str">
        <f>IF(A22="","",VLOOKUP(A22,donnees!$A$2:$D$43,2,FALSE))</f>
        <v/>
      </c>
      <c r="D22" s="65"/>
      <c r="E22" s="66"/>
      <c r="F22" s="52"/>
      <c r="G22" s="47"/>
      <c r="H22" s="52"/>
    </row>
    <row r="23" spans="1:8" x14ac:dyDescent="0.25">
      <c r="A23" s="37"/>
      <c r="B23" s="29"/>
      <c r="C23" s="67" t="str">
        <f>IF(A23="","",VLOOKUP(A23,donnees!$A$2:$D$43,2,FALSE))</f>
        <v/>
      </c>
      <c r="D23" s="68"/>
      <c r="E23" s="69"/>
      <c r="F23" s="52"/>
      <c r="G23" s="47"/>
      <c r="H23" s="52"/>
    </row>
    <row r="24" spans="1:8" x14ac:dyDescent="0.25">
      <c r="A24" s="56"/>
      <c r="B24" s="56"/>
      <c r="C24" s="61"/>
      <c r="D24" s="62"/>
      <c r="E24" s="63"/>
      <c r="F24" s="54" t="s">
        <v>96</v>
      </c>
      <c r="G24" s="54"/>
      <c r="H24" s="41"/>
    </row>
    <row r="25" spans="1:8" x14ac:dyDescent="0.25">
      <c r="A25" s="56"/>
      <c r="B25" s="56"/>
      <c r="C25" s="57"/>
      <c r="D25" s="58"/>
      <c r="E25" s="59"/>
      <c r="F25" s="60" t="s">
        <v>88</v>
      </c>
      <c r="G25" s="54"/>
      <c r="H25" s="40"/>
    </row>
    <row r="26" spans="1:8" x14ac:dyDescent="0.25">
      <c r="A26" s="54" t="s">
        <v>99</v>
      </c>
      <c r="B26" s="54"/>
      <c r="C26" s="38"/>
      <c r="D26" s="30" t="s">
        <v>101</v>
      </c>
      <c r="E26" s="38"/>
      <c r="F26" s="54" t="s">
        <v>96</v>
      </c>
      <c r="G26" s="54"/>
      <c r="H26" s="40"/>
    </row>
    <row r="27" spans="1:8" x14ac:dyDescent="0.25">
      <c r="A27" s="54" t="s">
        <v>100</v>
      </c>
      <c r="B27" s="54"/>
      <c r="C27" s="39"/>
      <c r="D27" s="31" t="s">
        <v>102</v>
      </c>
      <c r="E27" s="38"/>
      <c r="F27" s="54" t="s">
        <v>97</v>
      </c>
      <c r="G27" s="54"/>
      <c r="H27" s="40"/>
    </row>
    <row r="28" spans="1:8" x14ac:dyDescent="0.25">
      <c r="A28" s="54"/>
      <c r="B28" s="54"/>
      <c r="C28" s="55"/>
      <c r="D28" s="55"/>
      <c r="E28" s="55"/>
      <c r="F28" s="54" t="s">
        <v>98</v>
      </c>
      <c r="G28" s="54"/>
      <c r="H28" s="40"/>
    </row>
  </sheetData>
  <mergeCells count="30">
    <mergeCell ref="F8:H8"/>
    <mergeCell ref="C18:E18"/>
    <mergeCell ref="A2:C2"/>
    <mergeCell ref="A3:B3"/>
    <mergeCell ref="C10:E10"/>
    <mergeCell ref="C11:E11"/>
    <mergeCell ref="C12:E12"/>
    <mergeCell ref="C13:E13"/>
    <mergeCell ref="C14:E14"/>
    <mergeCell ref="C15:E15"/>
    <mergeCell ref="C16:E16"/>
    <mergeCell ref="C17:E17"/>
    <mergeCell ref="C19:E19"/>
    <mergeCell ref="C20:E20"/>
    <mergeCell ref="C21:E21"/>
    <mergeCell ref="C22:E22"/>
    <mergeCell ref="C23:E23"/>
    <mergeCell ref="F24:G24"/>
    <mergeCell ref="A25:B25"/>
    <mergeCell ref="C25:E25"/>
    <mergeCell ref="F25:G25"/>
    <mergeCell ref="A26:B26"/>
    <mergeCell ref="F26:G26"/>
    <mergeCell ref="A24:B24"/>
    <mergeCell ref="C24:E24"/>
    <mergeCell ref="A27:B27"/>
    <mergeCell ref="F27:G27"/>
    <mergeCell ref="A28:B28"/>
    <mergeCell ref="C28:E28"/>
    <mergeCell ref="F28:G28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donnees!$A$2:$A$42</xm:f>
          </x14:formula1>
          <xm:sqref>A11:A23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2"/>
  <sheetViews>
    <sheetView workbookViewId="0">
      <selection activeCell="M12" sqref="M12"/>
    </sheetView>
  </sheetViews>
  <sheetFormatPr baseColWidth="10" defaultRowHeight="12.75" x14ac:dyDescent="0.2"/>
  <cols>
    <col min="2" max="2" width="50.5703125" bestFit="1" customWidth="1"/>
  </cols>
  <sheetData>
    <row r="1" spans="1:4" ht="24.95" customHeight="1" x14ac:dyDescent="0.2">
      <c r="A1" s="2" t="s">
        <v>0</v>
      </c>
      <c r="B1" s="3" t="s">
        <v>1</v>
      </c>
      <c r="C1" s="4" t="s">
        <v>2</v>
      </c>
      <c r="D1" s="2" t="s">
        <v>3</v>
      </c>
    </row>
    <row r="2" spans="1:4" x14ac:dyDescent="0.2">
      <c r="A2" s="1" t="s">
        <v>4</v>
      </c>
      <c r="B2" s="1" t="s">
        <v>5</v>
      </c>
      <c r="C2" s="1">
        <v>1</v>
      </c>
      <c r="D2" s="5">
        <v>5.4</v>
      </c>
    </row>
    <row r="3" spans="1:4" x14ac:dyDescent="0.2">
      <c r="A3" s="1" t="s">
        <v>6</v>
      </c>
      <c r="B3" s="1" t="s">
        <v>47</v>
      </c>
      <c r="C3" s="1">
        <v>1</v>
      </c>
      <c r="D3" s="5">
        <v>5.3</v>
      </c>
    </row>
    <row r="4" spans="1:4" x14ac:dyDescent="0.2">
      <c r="A4" s="1" t="s">
        <v>7</v>
      </c>
      <c r="B4" s="1" t="s">
        <v>48</v>
      </c>
      <c r="C4" s="1">
        <v>1</v>
      </c>
      <c r="D4" s="5">
        <v>5.45</v>
      </c>
    </row>
    <row r="5" spans="1:4" x14ac:dyDescent="0.2">
      <c r="A5" s="1" t="s">
        <v>8</v>
      </c>
      <c r="B5" s="1" t="s">
        <v>49</v>
      </c>
      <c r="C5" s="1">
        <v>1</v>
      </c>
      <c r="D5" s="5">
        <v>5.6</v>
      </c>
    </row>
    <row r="6" spans="1:4" x14ac:dyDescent="0.2">
      <c r="A6" s="1" t="s">
        <v>9</v>
      </c>
      <c r="B6" s="1" t="s">
        <v>50</v>
      </c>
      <c r="C6" s="1">
        <v>1</v>
      </c>
      <c r="D6" s="5">
        <v>5.2</v>
      </c>
    </row>
    <row r="7" spans="1:4" x14ac:dyDescent="0.2">
      <c r="A7" s="1" t="s">
        <v>10</v>
      </c>
      <c r="B7" s="1" t="s">
        <v>51</v>
      </c>
      <c r="C7" s="1">
        <v>1</v>
      </c>
      <c r="D7" s="5">
        <v>5.25</v>
      </c>
    </row>
    <row r="8" spans="1:4" x14ac:dyDescent="0.2">
      <c r="A8" s="1" t="s">
        <v>11</v>
      </c>
      <c r="B8" s="1" t="s">
        <v>52</v>
      </c>
      <c r="C8" s="1">
        <v>1</v>
      </c>
      <c r="D8" s="5">
        <v>5.3</v>
      </c>
    </row>
    <row r="9" spans="1:4" x14ac:dyDescent="0.2">
      <c r="A9" s="1" t="s">
        <v>12</v>
      </c>
      <c r="B9" s="1" t="s">
        <v>53</v>
      </c>
      <c r="C9" s="1">
        <v>1</v>
      </c>
      <c r="D9" s="5">
        <v>5.2</v>
      </c>
    </row>
    <row r="10" spans="1:4" x14ac:dyDescent="0.2">
      <c r="A10" s="1" t="s">
        <v>13</v>
      </c>
      <c r="B10" s="1" t="s">
        <v>54</v>
      </c>
      <c r="C10" s="1">
        <v>1</v>
      </c>
      <c r="D10" s="5">
        <v>5.25</v>
      </c>
    </row>
    <row r="11" spans="1:4" x14ac:dyDescent="0.2">
      <c r="A11" s="1" t="s">
        <v>14</v>
      </c>
      <c r="B11" s="1" t="s">
        <v>55</v>
      </c>
      <c r="C11" s="1">
        <v>2</v>
      </c>
      <c r="D11" s="5">
        <v>5.4</v>
      </c>
    </row>
    <row r="12" spans="1:4" x14ac:dyDescent="0.2">
      <c r="A12" s="1" t="s">
        <v>15</v>
      </c>
      <c r="B12" s="1" t="s">
        <v>56</v>
      </c>
      <c r="C12" s="1">
        <v>2</v>
      </c>
      <c r="D12" s="5">
        <v>5.6</v>
      </c>
    </row>
    <row r="13" spans="1:4" x14ac:dyDescent="0.2">
      <c r="A13" s="1" t="s">
        <v>16</v>
      </c>
      <c r="B13" s="1" t="s">
        <v>57</v>
      </c>
      <c r="C13" s="1">
        <v>1</v>
      </c>
      <c r="D13" s="5">
        <v>12</v>
      </c>
    </row>
    <row r="14" spans="1:4" x14ac:dyDescent="0.2">
      <c r="A14" s="1" t="s">
        <v>17</v>
      </c>
      <c r="B14" s="1" t="s">
        <v>58</v>
      </c>
      <c r="C14" s="1">
        <v>1</v>
      </c>
      <c r="D14" s="5">
        <v>16</v>
      </c>
    </row>
    <row r="15" spans="1:4" x14ac:dyDescent="0.2">
      <c r="A15" s="1" t="s">
        <v>18</v>
      </c>
      <c r="B15" s="1" t="s">
        <v>59</v>
      </c>
      <c r="C15" s="1">
        <v>1</v>
      </c>
      <c r="D15" s="5">
        <v>20</v>
      </c>
    </row>
    <row r="16" spans="1:4" x14ac:dyDescent="0.2">
      <c r="A16" s="1" t="s">
        <v>19</v>
      </c>
      <c r="B16" s="1" t="s">
        <v>60</v>
      </c>
      <c r="C16" s="1">
        <v>1</v>
      </c>
      <c r="D16" s="5">
        <v>60</v>
      </c>
    </row>
    <row r="17" spans="1:4" x14ac:dyDescent="0.2">
      <c r="A17" s="1" t="s">
        <v>20</v>
      </c>
      <c r="B17" s="1" t="s">
        <v>61</v>
      </c>
      <c r="C17" s="1">
        <v>1</v>
      </c>
      <c r="D17" s="5">
        <v>11</v>
      </c>
    </row>
    <row r="18" spans="1:4" x14ac:dyDescent="0.2">
      <c r="A18" s="1" t="s">
        <v>21</v>
      </c>
      <c r="B18" s="1" t="s">
        <v>62</v>
      </c>
      <c r="C18" s="1">
        <v>1</v>
      </c>
      <c r="D18" s="5">
        <v>15</v>
      </c>
    </row>
    <row r="19" spans="1:4" x14ac:dyDescent="0.2">
      <c r="A19" s="1" t="s">
        <v>22</v>
      </c>
      <c r="B19" s="1" t="s">
        <v>63</v>
      </c>
      <c r="C19" s="1">
        <v>1</v>
      </c>
      <c r="D19" s="5">
        <v>19</v>
      </c>
    </row>
    <row r="20" spans="1:4" x14ac:dyDescent="0.2">
      <c r="A20" s="1" t="s">
        <v>23</v>
      </c>
      <c r="B20" s="1" t="s">
        <v>64</v>
      </c>
      <c r="C20" s="1">
        <v>1</v>
      </c>
      <c r="D20" s="5">
        <v>54</v>
      </c>
    </row>
    <row r="21" spans="1:4" x14ac:dyDescent="0.2">
      <c r="A21" s="1" t="s">
        <v>24</v>
      </c>
      <c r="B21" s="1" t="s">
        <v>65</v>
      </c>
      <c r="C21" s="1">
        <v>1</v>
      </c>
      <c r="D21" s="5">
        <v>9</v>
      </c>
    </row>
    <row r="22" spans="1:4" x14ac:dyDescent="0.2">
      <c r="A22" s="1" t="s">
        <v>25</v>
      </c>
      <c r="B22" s="1" t="s">
        <v>66</v>
      </c>
      <c r="C22" s="1">
        <v>1</v>
      </c>
      <c r="D22" s="5">
        <v>11</v>
      </c>
    </row>
    <row r="23" spans="1:4" x14ac:dyDescent="0.2">
      <c r="A23" s="1" t="s">
        <v>26</v>
      </c>
      <c r="B23" s="1" t="s">
        <v>67</v>
      </c>
      <c r="C23" s="1">
        <v>1</v>
      </c>
      <c r="D23" s="5">
        <v>17</v>
      </c>
    </row>
    <row r="24" spans="1:4" x14ac:dyDescent="0.2">
      <c r="A24" s="1" t="s">
        <v>27</v>
      </c>
      <c r="B24" s="1" t="s">
        <v>68</v>
      </c>
      <c r="C24" s="1">
        <v>1</v>
      </c>
      <c r="D24" s="5">
        <v>49</v>
      </c>
    </row>
    <row r="25" spans="1:4" x14ac:dyDescent="0.2">
      <c r="A25" s="1" t="s">
        <v>28</v>
      </c>
      <c r="B25" s="1" t="s">
        <v>69</v>
      </c>
      <c r="C25" s="1">
        <v>1</v>
      </c>
      <c r="D25" s="5">
        <v>3.6</v>
      </c>
    </row>
    <row r="26" spans="1:4" x14ac:dyDescent="0.2">
      <c r="A26" s="1" t="s">
        <v>29</v>
      </c>
      <c r="B26" s="1" t="s">
        <v>70</v>
      </c>
      <c r="C26" s="1">
        <v>1</v>
      </c>
      <c r="D26" s="5">
        <v>5.5</v>
      </c>
    </row>
    <row r="27" spans="1:4" x14ac:dyDescent="0.2">
      <c r="A27" s="1" t="s">
        <v>30</v>
      </c>
      <c r="B27" s="1" t="s">
        <v>71</v>
      </c>
      <c r="C27" s="1">
        <v>1</v>
      </c>
      <c r="D27" s="5">
        <v>8.1999999999999993</v>
      </c>
    </row>
    <row r="28" spans="1:4" x14ac:dyDescent="0.2">
      <c r="A28" s="1" t="s">
        <v>31</v>
      </c>
      <c r="B28" s="1" t="s">
        <v>72</v>
      </c>
      <c r="C28" s="1">
        <v>1</v>
      </c>
      <c r="D28" s="5">
        <v>2.8</v>
      </c>
    </row>
    <row r="29" spans="1:4" x14ac:dyDescent="0.2">
      <c r="A29" s="1" t="s">
        <v>32</v>
      </c>
      <c r="B29" s="1" t="s">
        <v>73</v>
      </c>
      <c r="C29" s="1">
        <v>1</v>
      </c>
      <c r="D29" s="5">
        <v>4.5</v>
      </c>
    </row>
    <row r="30" spans="1:4" x14ac:dyDescent="0.2">
      <c r="A30" s="1" t="s">
        <v>33</v>
      </c>
      <c r="B30" s="1" t="s">
        <v>74</v>
      </c>
      <c r="C30" s="1">
        <v>1</v>
      </c>
      <c r="D30" s="5">
        <v>8.1</v>
      </c>
    </row>
    <row r="31" spans="1:4" x14ac:dyDescent="0.2">
      <c r="A31" s="1" t="s">
        <v>34</v>
      </c>
      <c r="B31" s="1" t="s">
        <v>75</v>
      </c>
      <c r="C31" s="1">
        <v>1</v>
      </c>
      <c r="D31" s="5">
        <v>2.9</v>
      </c>
    </row>
    <row r="32" spans="1:4" x14ac:dyDescent="0.2">
      <c r="A32" s="1" t="s">
        <v>35</v>
      </c>
      <c r="B32" s="1" t="s">
        <v>76</v>
      </c>
      <c r="C32" s="1">
        <v>1</v>
      </c>
      <c r="D32" s="5">
        <v>4.5999999999999996</v>
      </c>
    </row>
    <row r="33" spans="1:4" x14ac:dyDescent="0.2">
      <c r="A33" s="1" t="s">
        <v>36</v>
      </c>
      <c r="B33" s="1" t="s">
        <v>77</v>
      </c>
      <c r="C33" s="1">
        <v>1</v>
      </c>
      <c r="D33" s="5">
        <v>8.1999999999999993</v>
      </c>
    </row>
    <row r="34" spans="1:4" x14ac:dyDescent="0.2">
      <c r="A34" s="1" t="s">
        <v>37</v>
      </c>
      <c r="B34" s="1" t="s">
        <v>78</v>
      </c>
      <c r="C34" s="1">
        <v>2</v>
      </c>
      <c r="D34" s="5">
        <v>148</v>
      </c>
    </row>
    <row r="35" spans="1:4" x14ac:dyDescent="0.2">
      <c r="A35" s="1" t="s">
        <v>38</v>
      </c>
      <c r="B35" s="1" t="s">
        <v>79</v>
      </c>
      <c r="C35" s="1">
        <v>2</v>
      </c>
      <c r="D35" s="5">
        <v>78</v>
      </c>
    </row>
    <row r="36" spans="1:4" x14ac:dyDescent="0.2">
      <c r="A36" s="1" t="s">
        <v>39</v>
      </c>
      <c r="B36" s="1" t="s">
        <v>80</v>
      </c>
      <c r="C36" s="1">
        <v>2</v>
      </c>
      <c r="D36" s="5">
        <v>46</v>
      </c>
    </row>
    <row r="37" spans="1:4" x14ac:dyDescent="0.2">
      <c r="A37" s="1" t="s">
        <v>40</v>
      </c>
      <c r="B37" s="1" t="s">
        <v>81</v>
      </c>
      <c r="C37" s="1">
        <v>2</v>
      </c>
      <c r="D37" s="5">
        <v>36</v>
      </c>
    </row>
    <row r="38" spans="1:4" x14ac:dyDescent="0.2">
      <c r="A38" s="1" t="s">
        <v>41</v>
      </c>
      <c r="B38" s="1" t="s">
        <v>82</v>
      </c>
      <c r="C38" s="1">
        <v>2</v>
      </c>
      <c r="D38" s="5">
        <v>53</v>
      </c>
    </row>
    <row r="39" spans="1:4" x14ac:dyDescent="0.2">
      <c r="A39" s="1" t="s">
        <v>42</v>
      </c>
      <c r="B39" s="1" t="s">
        <v>83</v>
      </c>
      <c r="C39" s="1">
        <v>2</v>
      </c>
      <c r="D39" s="5">
        <v>60</v>
      </c>
    </row>
    <row r="40" spans="1:4" x14ac:dyDescent="0.2">
      <c r="A40" s="1" t="s">
        <v>43</v>
      </c>
      <c r="B40" s="1" t="s">
        <v>84</v>
      </c>
      <c r="C40" s="1">
        <v>2</v>
      </c>
      <c r="D40" s="5">
        <v>43</v>
      </c>
    </row>
    <row r="41" spans="1:4" x14ac:dyDescent="0.2">
      <c r="A41" s="1" t="s">
        <v>44</v>
      </c>
      <c r="B41" s="1" t="s">
        <v>85</v>
      </c>
      <c r="C41" s="1">
        <v>2</v>
      </c>
      <c r="D41" s="5">
        <v>26</v>
      </c>
    </row>
    <row r="42" spans="1:4" x14ac:dyDescent="0.2">
      <c r="A42" s="1" t="s">
        <v>45</v>
      </c>
      <c r="B42" s="1" t="s">
        <v>86</v>
      </c>
      <c r="C42" s="1">
        <v>2</v>
      </c>
      <c r="D42" s="5">
        <v>40</v>
      </c>
    </row>
    <row r="43" spans="1:4" x14ac:dyDescent="0.2">
      <c r="A43" s="1" t="s">
        <v>46</v>
      </c>
      <c r="B43" s="1" t="s">
        <v>87</v>
      </c>
      <c r="C43" s="1">
        <v>2</v>
      </c>
      <c r="D43" s="5">
        <v>26</v>
      </c>
    </row>
    <row r="45" spans="1:4" ht="25.5" x14ac:dyDescent="0.2">
      <c r="A45" s="11" t="s">
        <v>91</v>
      </c>
      <c r="B45" s="12" t="s">
        <v>88</v>
      </c>
      <c r="C45" s="12" t="s">
        <v>90</v>
      </c>
      <c r="D45" s="12" t="s">
        <v>89</v>
      </c>
    </row>
    <row r="46" spans="1:4" x14ac:dyDescent="0.2">
      <c r="A46" s="8">
        <v>0</v>
      </c>
      <c r="B46" s="8">
        <v>5</v>
      </c>
      <c r="C46" s="9">
        <v>1</v>
      </c>
      <c r="D46" s="10">
        <v>5.5E-2</v>
      </c>
    </row>
    <row r="47" spans="1:4" x14ac:dyDescent="0.2">
      <c r="A47" s="8">
        <v>100</v>
      </c>
      <c r="B47" s="8">
        <v>10</v>
      </c>
      <c r="C47" s="9">
        <v>2</v>
      </c>
      <c r="D47" s="10">
        <v>0.19600000000000001</v>
      </c>
    </row>
    <row r="48" spans="1:4" x14ac:dyDescent="0.2">
      <c r="A48" s="8">
        <v>200</v>
      </c>
      <c r="B48" s="8">
        <v>15</v>
      </c>
      <c r="C48" s="7"/>
      <c r="D48" s="6"/>
    </row>
    <row r="49" spans="1:4" x14ac:dyDescent="0.2">
      <c r="A49" s="8">
        <v>500</v>
      </c>
      <c r="B49" s="8">
        <v>20</v>
      </c>
      <c r="C49" s="7"/>
      <c r="D49" s="6"/>
    </row>
    <row r="50" spans="1:4" x14ac:dyDescent="0.2">
      <c r="A50" s="8">
        <v>1000</v>
      </c>
      <c r="B50" s="8">
        <v>15</v>
      </c>
      <c r="C50" s="7"/>
      <c r="D50" s="6"/>
    </row>
    <row r="51" spans="1:4" x14ac:dyDescent="0.2">
      <c r="A51" s="8">
        <v>2500</v>
      </c>
      <c r="B51" s="8">
        <v>10</v>
      </c>
      <c r="C51" s="7"/>
      <c r="D51" s="6"/>
    </row>
    <row r="52" spans="1:4" x14ac:dyDescent="0.2">
      <c r="A52" s="8">
        <v>5000</v>
      </c>
      <c r="B52" s="8">
        <v>0</v>
      </c>
      <c r="C52" s="6"/>
      <c r="D52" s="6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8"/>
  <sheetViews>
    <sheetView tabSelected="1" workbookViewId="0">
      <selection activeCell="F44" sqref="F44"/>
    </sheetView>
  </sheetViews>
  <sheetFormatPr baseColWidth="10" defaultRowHeight="15" x14ac:dyDescent="0.25"/>
  <cols>
    <col min="1" max="1" width="11.140625" style="13" customWidth="1"/>
    <col min="2" max="2" width="8.42578125" style="13" customWidth="1"/>
    <col min="3" max="3" width="11.42578125" style="13"/>
    <col min="4" max="4" width="17.42578125" style="13" customWidth="1"/>
    <col min="5" max="5" width="12.7109375" style="13" customWidth="1"/>
    <col min="6" max="6" width="6.5703125" style="13" customWidth="1"/>
    <col min="7" max="7" width="15.28515625" style="13" customWidth="1"/>
    <col min="8" max="8" width="12" style="13" customWidth="1"/>
    <col min="9" max="16384" width="11.42578125" style="13"/>
  </cols>
  <sheetData>
    <row r="2" spans="1:8" x14ac:dyDescent="0.25">
      <c r="A2" s="70" t="s">
        <v>107</v>
      </c>
      <c r="B2" s="70"/>
      <c r="C2" s="70"/>
      <c r="E2" s="14"/>
      <c r="F2" s="15"/>
      <c r="G2" s="16"/>
    </row>
    <row r="3" spans="1:8" x14ac:dyDescent="0.25">
      <c r="A3" s="70" t="s">
        <v>106</v>
      </c>
      <c r="B3" s="70"/>
      <c r="C3" s="53"/>
      <c r="E3" s="17"/>
      <c r="F3" s="18"/>
      <c r="G3" s="19"/>
    </row>
    <row r="4" spans="1:8" x14ac:dyDescent="0.25">
      <c r="A4" s="53" t="s">
        <v>108</v>
      </c>
      <c r="B4" s="53"/>
      <c r="C4" s="53"/>
      <c r="E4" s="17"/>
      <c r="F4" s="18"/>
      <c r="G4" s="19"/>
    </row>
    <row r="5" spans="1:8" x14ac:dyDescent="0.25">
      <c r="B5" s="32"/>
      <c r="C5" s="32"/>
      <c r="E5" s="17"/>
      <c r="F5" s="18"/>
      <c r="G5" s="19"/>
    </row>
    <row r="6" spans="1:8" x14ac:dyDescent="0.25">
      <c r="E6" s="20"/>
      <c r="F6" s="21"/>
      <c r="G6" s="22"/>
    </row>
    <row r="8" spans="1:8" x14ac:dyDescent="0.25">
      <c r="A8" s="33" t="s">
        <v>104</v>
      </c>
      <c r="B8" s="33"/>
      <c r="C8" s="33"/>
      <c r="E8" s="34" t="s">
        <v>105</v>
      </c>
      <c r="F8" s="74">
        <f ca="1">TODAY()</f>
        <v>43494</v>
      </c>
      <c r="G8" s="74"/>
      <c r="H8" s="74"/>
    </row>
    <row r="10" spans="1:8" s="26" customFormat="1" x14ac:dyDescent="0.25">
      <c r="A10" s="23" t="s">
        <v>92</v>
      </c>
      <c r="B10" s="23" t="s">
        <v>103</v>
      </c>
      <c r="C10" s="71" t="s">
        <v>1</v>
      </c>
      <c r="D10" s="71"/>
      <c r="E10" s="71"/>
      <c r="F10" s="24" t="s">
        <v>93</v>
      </c>
      <c r="G10" s="24" t="s">
        <v>94</v>
      </c>
      <c r="H10" s="25" t="s">
        <v>95</v>
      </c>
    </row>
    <row r="11" spans="1:8" x14ac:dyDescent="0.25">
      <c r="A11" s="35" t="s">
        <v>9</v>
      </c>
      <c r="B11" s="27">
        <v>2</v>
      </c>
      <c r="C11" s="81" t="str">
        <f>IF(A11="","",VLOOKUP(A11,donnees!$A$2:$D$43,2,FALSE))</f>
        <v>Le Melet anchoïade au fenouil - 210 gr</v>
      </c>
      <c r="D11" s="82"/>
      <c r="E11" s="82"/>
      <c r="F11" s="42">
        <f>IF(A11="","",VLOOKUP(A11,donnees!$A$2:$D$43,3,FALSE))</f>
        <v>1</v>
      </c>
      <c r="G11" s="45">
        <f>IF(A11="","",VLOOKUP(A11,donnees!$A$2:$D$43,4,FALSE))</f>
        <v>5.2</v>
      </c>
      <c r="H11" s="46">
        <f>IF(A11="","",(G11*B11))</f>
        <v>10.4</v>
      </c>
    </row>
    <row r="12" spans="1:8" x14ac:dyDescent="0.25">
      <c r="A12" s="36" t="s">
        <v>10</v>
      </c>
      <c r="B12" s="28">
        <v>2</v>
      </c>
      <c r="C12" s="77" t="str">
        <f>IF(A12="","",VLOOKUP(A12,donnees!$A$2:$D$43,2,FALSE))</f>
        <v>Olivade de poivrons rouges - 210 gr</v>
      </c>
      <c r="D12" s="78"/>
      <c r="E12" s="78"/>
      <c r="F12" s="43">
        <f>IF(A12="","",VLOOKUP(A12,donnees!$A$2:$D$43,3,FALSE))</f>
        <v>1</v>
      </c>
      <c r="G12" s="47">
        <f>IF(A12="","",VLOOKUP(A12,donnees!$A$2:$D$43,4,FALSE))</f>
        <v>5.25</v>
      </c>
      <c r="H12" s="48">
        <f t="shared" ref="H12:H23" si="0">IF(A12="","",(G12*B12))</f>
        <v>10.5</v>
      </c>
    </row>
    <row r="13" spans="1:8" x14ac:dyDescent="0.25">
      <c r="A13" s="36"/>
      <c r="B13" s="28"/>
      <c r="C13" s="77" t="str">
        <f>IF(A13="","",VLOOKUP(A13,donnees!$A$2:$D$43,2,FALSE))</f>
        <v/>
      </c>
      <c r="D13" s="78"/>
      <c r="E13" s="78"/>
      <c r="F13" s="43" t="str">
        <f>IF(A13="","",VLOOKUP(A13,donnees!$A$2:$D$43,3,FALSE))</f>
        <v/>
      </c>
      <c r="G13" s="47" t="str">
        <f>IF(A13="","",VLOOKUP(A13,donnees!$A$2:$D$43,4,FALSE))</f>
        <v/>
      </c>
      <c r="H13" s="48" t="str">
        <f t="shared" si="0"/>
        <v/>
      </c>
    </row>
    <row r="14" spans="1:8" x14ac:dyDescent="0.25">
      <c r="A14" s="36"/>
      <c r="B14" s="28"/>
      <c r="C14" s="77" t="str">
        <f>IF(A14="","",VLOOKUP(A14,donnees!$A$2:$D$43,2,FALSE))</f>
        <v/>
      </c>
      <c r="D14" s="78"/>
      <c r="E14" s="78"/>
      <c r="F14" s="43" t="str">
        <f>IF(A14="","",VLOOKUP(A14,donnees!$A$2:$D$43,3,FALSE))</f>
        <v/>
      </c>
      <c r="G14" s="47" t="str">
        <f>IF(A14="","",VLOOKUP(A14,donnees!$A$2:$D$43,4,FALSE))</f>
        <v/>
      </c>
      <c r="H14" s="48" t="str">
        <f t="shared" si="0"/>
        <v/>
      </c>
    </row>
    <row r="15" spans="1:8" x14ac:dyDescent="0.25">
      <c r="A15" s="36"/>
      <c r="B15" s="28"/>
      <c r="C15" s="77" t="str">
        <f>IF(A15="","",VLOOKUP(A15,donnees!$A$2:$D$43,2,FALSE))</f>
        <v/>
      </c>
      <c r="D15" s="78"/>
      <c r="E15" s="78"/>
      <c r="F15" s="43" t="str">
        <f>IF(A15="","",VLOOKUP(A15,donnees!$A$2:$D$43,3,FALSE))</f>
        <v/>
      </c>
      <c r="G15" s="47" t="str">
        <f>IF(A15="","",VLOOKUP(A15,donnees!$A$2:$D$43,4,FALSE))</f>
        <v/>
      </c>
      <c r="H15" s="48" t="str">
        <f t="shared" si="0"/>
        <v/>
      </c>
    </row>
    <row r="16" spans="1:8" x14ac:dyDescent="0.25">
      <c r="A16" s="36"/>
      <c r="B16" s="28"/>
      <c r="C16" s="77" t="str">
        <f>IF(A16="","",VLOOKUP(A16,donnees!$A$2:$D$43,2,FALSE))</f>
        <v/>
      </c>
      <c r="D16" s="78"/>
      <c r="E16" s="78"/>
      <c r="F16" s="43" t="str">
        <f>IF(A16="","",VLOOKUP(A16,donnees!$A$2:$D$43,3,FALSE))</f>
        <v/>
      </c>
      <c r="G16" s="47" t="str">
        <f>IF(A16="","",VLOOKUP(A16,donnees!$A$2:$D$43,4,FALSE))</f>
        <v/>
      </c>
      <c r="H16" s="48" t="str">
        <f t="shared" si="0"/>
        <v/>
      </c>
    </row>
    <row r="17" spans="1:8" x14ac:dyDescent="0.25">
      <c r="A17" s="36"/>
      <c r="B17" s="28"/>
      <c r="C17" s="77" t="str">
        <f>IF(A17="","",VLOOKUP(A17,donnees!$A$2:$D$43,2,FALSE))</f>
        <v/>
      </c>
      <c r="D17" s="78"/>
      <c r="E17" s="78"/>
      <c r="F17" s="43" t="str">
        <f>IF(A17="","",VLOOKUP(A17,donnees!$A$2:$D$43,3,FALSE))</f>
        <v/>
      </c>
      <c r="G17" s="47" t="str">
        <f>IF(A17="","",VLOOKUP(A17,donnees!$A$2:$D$43,4,FALSE))</f>
        <v/>
      </c>
      <c r="H17" s="48" t="str">
        <f t="shared" si="0"/>
        <v/>
      </c>
    </row>
    <row r="18" spans="1:8" x14ac:dyDescent="0.25">
      <c r="A18" s="36"/>
      <c r="B18" s="28"/>
      <c r="C18" s="77" t="str">
        <f>IF(A18="","",VLOOKUP(A18,donnees!$A$2:$D$43,2,FALSE))</f>
        <v/>
      </c>
      <c r="D18" s="78"/>
      <c r="E18" s="78"/>
      <c r="F18" s="43" t="str">
        <f>IF(A18="","",VLOOKUP(A18,donnees!$A$2:$D$43,3,FALSE))</f>
        <v/>
      </c>
      <c r="G18" s="47" t="str">
        <f>IF(A18="","",VLOOKUP(A18,donnees!$A$2:$D$43,4,FALSE))</f>
        <v/>
      </c>
      <c r="H18" s="48" t="str">
        <f t="shared" si="0"/>
        <v/>
      </c>
    </row>
    <row r="19" spans="1:8" x14ac:dyDescent="0.25">
      <c r="A19" s="36"/>
      <c r="B19" s="28"/>
      <c r="C19" s="77" t="str">
        <f>IF(A19="","",VLOOKUP(A19,donnees!$A$2:$D$43,2,FALSE))</f>
        <v/>
      </c>
      <c r="D19" s="78"/>
      <c r="E19" s="78"/>
      <c r="F19" s="43" t="str">
        <f>IF(A19="","",VLOOKUP(A19,donnees!$A$2:$D$43,3,FALSE))</f>
        <v/>
      </c>
      <c r="G19" s="47" t="str">
        <f>IF(A19="","",VLOOKUP(A19,donnees!$A$2:$D$43,4,FALSE))</f>
        <v/>
      </c>
      <c r="H19" s="48" t="str">
        <f t="shared" si="0"/>
        <v/>
      </c>
    </row>
    <row r="20" spans="1:8" x14ac:dyDescent="0.25">
      <c r="A20" s="36"/>
      <c r="B20" s="28"/>
      <c r="C20" s="77" t="str">
        <f>IF(A20="","",VLOOKUP(A20,donnees!$A$2:$D$43,2,FALSE))</f>
        <v/>
      </c>
      <c r="D20" s="78"/>
      <c r="E20" s="78"/>
      <c r="F20" s="43" t="str">
        <f>IF(A20="","",VLOOKUP(A20,donnees!$A$2:$D$43,3,FALSE))</f>
        <v/>
      </c>
      <c r="G20" s="47" t="str">
        <f>IF(A20="","",VLOOKUP(A20,donnees!$A$2:$D$43,4,FALSE))</f>
        <v/>
      </c>
      <c r="H20" s="48" t="str">
        <f t="shared" si="0"/>
        <v/>
      </c>
    </row>
    <row r="21" spans="1:8" x14ac:dyDescent="0.25">
      <c r="A21" s="36"/>
      <c r="B21" s="28"/>
      <c r="C21" s="77" t="str">
        <f>IF(A21="","",VLOOKUP(A21,donnees!$A$2:$D$43,2,FALSE))</f>
        <v/>
      </c>
      <c r="D21" s="78"/>
      <c r="E21" s="78"/>
      <c r="F21" s="43" t="str">
        <f>IF(A21="","",VLOOKUP(A21,donnees!$A$2:$D$43,3,FALSE))</f>
        <v/>
      </c>
      <c r="G21" s="47" t="str">
        <f>IF(A21="","",VLOOKUP(A21,donnees!$A$2:$D$43,4,FALSE))</f>
        <v/>
      </c>
      <c r="H21" s="48" t="str">
        <f t="shared" si="0"/>
        <v/>
      </c>
    </row>
    <row r="22" spans="1:8" x14ac:dyDescent="0.25">
      <c r="A22" s="36"/>
      <c r="B22" s="28"/>
      <c r="C22" s="77" t="str">
        <f>IF(A22="","",VLOOKUP(A22,donnees!$A$2:$D$43,2,FALSE))</f>
        <v/>
      </c>
      <c r="D22" s="78"/>
      <c r="E22" s="78"/>
      <c r="F22" s="43" t="str">
        <f>IF(A22="","",VLOOKUP(A22,donnees!$A$2:$D$43,3,FALSE))</f>
        <v/>
      </c>
      <c r="G22" s="47" t="str">
        <f>IF(A22="","",VLOOKUP(A22,donnees!$A$2:$D$43,4,FALSE))</f>
        <v/>
      </c>
      <c r="H22" s="48" t="str">
        <f t="shared" si="0"/>
        <v/>
      </c>
    </row>
    <row r="23" spans="1:8" x14ac:dyDescent="0.25">
      <c r="A23" s="37"/>
      <c r="B23" s="29"/>
      <c r="C23" s="79" t="str">
        <f>IF(A23="","",VLOOKUP(A23,donnees!$A$2:$D$43,2,FALSE))</f>
        <v/>
      </c>
      <c r="D23" s="80"/>
      <c r="E23" s="80"/>
      <c r="F23" s="44" t="str">
        <f>IF(A23="","",VLOOKUP(A23,donnees!$A$2:$D$43,3,FALSE))</f>
        <v/>
      </c>
      <c r="G23" s="49" t="str">
        <f>IF(A23="","",VLOOKUP(A23,donnees!$A$2:$D$43,4,FALSE))</f>
        <v/>
      </c>
      <c r="H23" s="50" t="str">
        <f t="shared" si="0"/>
        <v/>
      </c>
    </row>
    <row r="24" spans="1:8" x14ac:dyDescent="0.25">
      <c r="A24" s="56"/>
      <c r="B24" s="56"/>
      <c r="C24" s="61"/>
      <c r="D24" s="62"/>
      <c r="E24" s="63"/>
      <c r="F24" s="75" t="s">
        <v>96</v>
      </c>
      <c r="G24" s="76"/>
      <c r="H24" s="40">
        <f>SUM(H11:H23)</f>
        <v>20.9</v>
      </c>
    </row>
    <row r="25" spans="1:8" x14ac:dyDescent="0.25">
      <c r="A25" s="56"/>
      <c r="B25" s="56"/>
      <c r="C25" s="57"/>
      <c r="D25" s="58"/>
      <c r="E25" s="59"/>
      <c r="F25" s="60" t="s">
        <v>88</v>
      </c>
      <c r="G25" s="54"/>
      <c r="H25" s="41">
        <f>IF(H24=0,0,VLOOKUP(H24,donnees!A46:B52,2))</f>
        <v>5</v>
      </c>
    </row>
    <row r="26" spans="1:8" x14ac:dyDescent="0.25">
      <c r="A26" s="54" t="s">
        <v>99</v>
      </c>
      <c r="B26" s="54"/>
      <c r="C26" s="38">
        <f>SUMIF(F11:F23,1,H11:H23)</f>
        <v>20.9</v>
      </c>
      <c r="D26" s="30" t="s">
        <v>101</v>
      </c>
      <c r="E26" s="38">
        <f>SUMIF(F11:F23,2,H11:H23)</f>
        <v>0</v>
      </c>
      <c r="F26" s="54" t="s">
        <v>96</v>
      </c>
      <c r="G26" s="54"/>
      <c r="H26" s="41">
        <f>C26+E26</f>
        <v>20.9</v>
      </c>
    </row>
    <row r="27" spans="1:8" x14ac:dyDescent="0.25">
      <c r="A27" s="54" t="s">
        <v>100</v>
      </c>
      <c r="B27" s="54"/>
      <c r="C27" s="39">
        <f>C26*5.5%</f>
        <v>1.1495</v>
      </c>
      <c r="D27" s="31" t="s">
        <v>102</v>
      </c>
      <c r="E27" s="38">
        <f>E26*19.6%</f>
        <v>0</v>
      </c>
      <c r="F27" s="54" t="s">
        <v>97</v>
      </c>
      <c r="G27" s="54"/>
      <c r="H27" s="41">
        <f>E27+C27</f>
        <v>1.1495</v>
      </c>
    </row>
    <row r="28" spans="1:8" x14ac:dyDescent="0.25">
      <c r="A28" s="54"/>
      <c r="B28" s="54"/>
      <c r="C28" s="55"/>
      <c r="D28" s="55"/>
      <c r="E28" s="55"/>
      <c r="F28" s="54" t="s">
        <v>98</v>
      </c>
      <c r="G28" s="54"/>
      <c r="H28" s="41">
        <f>SUM(H26:H27)</f>
        <v>22.049499999999998</v>
      </c>
    </row>
  </sheetData>
  <sheetProtection algorithmName="SHA-512" hashValue="psjzzFwd3TKBMsDh6QdLyAy9K3qwQMh31SDEu3smqRkTWskkYX3qt1hlYzZ6wfmf0mC4FFclpQkcuqbiVwuaaw==" saltValue="TERHGOdw+/rw4gO1aWHWkQ==" spinCount="100000" sheet="1" objects="1" scenarios="1"/>
  <mergeCells count="30">
    <mergeCell ref="C12:E12"/>
    <mergeCell ref="C10:E10"/>
    <mergeCell ref="F25:G25"/>
    <mergeCell ref="F28:G28"/>
    <mergeCell ref="F27:G27"/>
    <mergeCell ref="F26:G26"/>
    <mergeCell ref="C28:E28"/>
    <mergeCell ref="C24:E24"/>
    <mergeCell ref="C25:E25"/>
    <mergeCell ref="A24:B24"/>
    <mergeCell ref="A25:B25"/>
    <mergeCell ref="A28:B28"/>
    <mergeCell ref="A27:B27"/>
    <mergeCell ref="A26:B26"/>
    <mergeCell ref="F8:H8"/>
    <mergeCell ref="A3:B3"/>
    <mergeCell ref="A2:C2"/>
    <mergeCell ref="F24:G24"/>
    <mergeCell ref="C19:E19"/>
    <mergeCell ref="C18:E18"/>
    <mergeCell ref="C17:E17"/>
    <mergeCell ref="C16:E16"/>
    <mergeCell ref="C23:E23"/>
    <mergeCell ref="C22:E22"/>
    <mergeCell ref="C21:E21"/>
    <mergeCell ref="C11:E11"/>
    <mergeCell ref="C20:E20"/>
    <mergeCell ref="C15:E15"/>
    <mergeCell ref="C14:E14"/>
    <mergeCell ref="C13:E13"/>
  </mergeCells>
  <phoneticPr fontId="1" type="noConversion"/>
  <printOptions horizontalCentered="1"/>
  <pageMargins left="0.11811023622047245" right="0.19685039370078741" top="0.98425196850393704" bottom="0.98425196850393704" header="0.51181102362204722" footer="0.51181102362204722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donnees!$A$2:$A$42</xm:f>
          </x14:formula1>
          <xm:sqref>A11:A23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Enonce</vt:lpstr>
      <vt:lpstr>donnees</vt:lpstr>
      <vt:lpstr>solution</vt:lpstr>
    </vt:vector>
  </TitlesOfParts>
  <Company>GEPSA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cp:lastPrinted>2011-03-11T09:39:01Z</cp:lastPrinted>
  <dcterms:created xsi:type="dcterms:W3CDTF">2011-03-10T09:09:57Z</dcterms:created>
  <dcterms:modified xsi:type="dcterms:W3CDTF">2019-01-29T17:38:58Z</dcterms:modified>
</cp:coreProperties>
</file>