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as\"/>
    </mc:Choice>
  </mc:AlternateContent>
  <xr:revisionPtr revIDLastSave="0" documentId="13_ncr:1_{99F1B7B8-64AB-48DF-830C-503E0034F6DD}" xr6:coauthVersionLast="47" xr6:coauthVersionMax="47" xr10:uidLastSave="{00000000-0000-0000-0000-000000000000}"/>
  <bookViews>
    <workbookView xWindow="13710" yWindow="4275" windowWidth="33990" windowHeight="17655" tabRatio="856" activeTab="6" xr2:uid="{00000000-000D-0000-FFFF-FFFF00000000}"/>
  </bookViews>
  <sheets>
    <sheet name="Cas 1" sheetId="18" r:id="rId1"/>
    <sheet name="Cas 2" sheetId="12" r:id="rId2"/>
    <sheet name="Cas 3" sheetId="16" r:id="rId3"/>
    <sheet name="Cas 4" sheetId="20" r:id="rId4"/>
    <sheet name="Cas 5" sheetId="21" r:id="rId5"/>
    <sheet name="Cas 6" sheetId="24" r:id="rId6"/>
    <sheet name="Cas 7" sheetId="23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6" l="1"/>
  <c r="C9" i="16"/>
  <c r="B10" i="16"/>
  <c r="C10" i="16"/>
  <c r="B11" i="16"/>
  <c r="C11" i="16"/>
  <c r="D7" i="20"/>
  <c r="D8" i="20"/>
  <c r="D9" i="20"/>
  <c r="D10" i="20"/>
  <c r="D11" i="20"/>
  <c r="D12" i="20"/>
  <c r="D13" i="20"/>
  <c r="D14" i="20"/>
  <c r="D15" i="20"/>
  <c r="D16" i="20"/>
  <c r="D17" i="20"/>
  <c r="D18" i="20"/>
  <c r="D3" i="20"/>
  <c r="D4" i="20"/>
  <c r="D5" i="20"/>
  <c r="D6" i="20"/>
  <c r="D26" i="23"/>
  <c r="G4" i="23"/>
  <c r="J4" i="23" s="1"/>
  <c r="G5" i="23"/>
  <c r="J5" i="23" s="1"/>
  <c r="G6" i="23"/>
  <c r="J6" i="23" s="1"/>
  <c r="G7" i="23"/>
  <c r="J7" i="23" s="1"/>
  <c r="G8" i="23"/>
  <c r="J8" i="23" s="1"/>
  <c r="G9" i="23"/>
  <c r="G10" i="23"/>
  <c r="J10" i="23" s="1"/>
  <c r="G11" i="23"/>
  <c r="J11" i="23" s="1"/>
  <c r="G12" i="23"/>
  <c r="J12" i="23" s="1"/>
  <c r="G13" i="23"/>
  <c r="J13" i="23" s="1"/>
  <c r="G14" i="23"/>
  <c r="J14" i="23" s="1"/>
  <c r="G15" i="23"/>
  <c r="J15" i="23" s="1"/>
  <c r="G16" i="23"/>
  <c r="J16" i="23" s="1"/>
  <c r="G17" i="23"/>
  <c r="J17" i="23" s="1"/>
  <c r="G3" i="23"/>
  <c r="J3" i="23" s="1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6" i="24"/>
  <c r="B26" i="20"/>
  <c r="B25" i="20"/>
  <c r="B24" i="20"/>
  <c r="B23" i="20"/>
  <c r="B22" i="20"/>
  <c r="B21" i="20"/>
  <c r="B20" i="20"/>
  <c r="B21" i="21"/>
  <c r="B20" i="21"/>
  <c r="C6" i="18"/>
  <c r="D6" i="18"/>
  <c r="B6" i="18"/>
  <c r="D4" i="16"/>
  <c r="D5" i="16"/>
  <c r="D6" i="16"/>
  <c r="D7" i="16"/>
  <c r="D3" i="16"/>
  <c r="C8" i="16"/>
  <c r="B8" i="16"/>
  <c r="B20" i="23" l="1"/>
  <c r="B22" i="23"/>
  <c r="B25" i="23"/>
  <c r="B21" i="23"/>
  <c r="B19" i="23"/>
  <c r="J9" i="23"/>
  <c r="C15" i="12"/>
  <c r="B15" i="12"/>
  <c r="C14" i="12"/>
  <c r="B14" i="12"/>
  <c r="C13" i="12"/>
  <c r="B13" i="12"/>
  <c r="C12" i="12"/>
  <c r="B12" i="12"/>
  <c r="B23" i="23" l="1"/>
  <c r="B24" i="23"/>
</calcChain>
</file>

<file path=xl/sharedStrings.xml><?xml version="1.0" encoding="utf-8"?>
<sst xmlns="http://schemas.openxmlformats.org/spreadsheetml/2006/main" count="239" uniqueCount="150">
  <si>
    <t>Points de vente</t>
  </si>
  <si>
    <t>Année 2007</t>
  </si>
  <si>
    <t>Année 2008</t>
  </si>
  <si>
    <t>Moyenne</t>
  </si>
  <si>
    <t>TOTAUX</t>
  </si>
  <si>
    <t>Plus grand CA</t>
  </si>
  <si>
    <t>Plus petit CA</t>
  </si>
  <si>
    <t>MAGASIN DU CAROUX</t>
  </si>
  <si>
    <t>Mons</t>
  </si>
  <si>
    <t>Agde</t>
  </si>
  <si>
    <t>Olargues</t>
  </si>
  <si>
    <t>Cazouls</t>
  </si>
  <si>
    <t>Vendres</t>
  </si>
  <si>
    <t>Roquebrun</t>
  </si>
  <si>
    <t>Cessenon</t>
  </si>
  <si>
    <t>Saint Chinian</t>
  </si>
  <si>
    <t>Lugné</t>
  </si>
  <si>
    <t>Evolution en %</t>
  </si>
  <si>
    <t>VENTE DE VÉLOS (en milliers d’euros)</t>
  </si>
  <si>
    <t>Articles</t>
  </si>
  <si>
    <t>Vélos de courses</t>
  </si>
  <si>
    <t>Vélos enfants</t>
  </si>
  <si>
    <t>VTT hommes</t>
  </si>
  <si>
    <t>VTT enfants</t>
  </si>
  <si>
    <t>Tandems</t>
  </si>
  <si>
    <t>CA le plus élevé</t>
  </si>
  <si>
    <t>CA le moins élevé</t>
  </si>
  <si>
    <t>CA moyen</t>
  </si>
  <si>
    <t>Salaires de l’équipe « entretien » au cours du 1er trimestre</t>
  </si>
  <si>
    <t>Mois</t>
  </si>
  <si>
    <t>Yves</t>
  </si>
  <si>
    <t>Robert</t>
  </si>
  <si>
    <t>François</t>
  </si>
  <si>
    <t>Janvier</t>
  </si>
  <si>
    <t>Février</t>
  </si>
  <si>
    <t>Mars</t>
  </si>
  <si>
    <t>Astre</t>
  </si>
  <si>
    <t>Type</t>
  </si>
  <si>
    <t>Soleil</t>
  </si>
  <si>
    <t>Etoile</t>
  </si>
  <si>
    <t>Mercure</t>
  </si>
  <si>
    <t>Planète tellurique</t>
  </si>
  <si>
    <t>Vénus</t>
  </si>
  <si>
    <t>Terre</t>
  </si>
  <si>
    <t>Lune</t>
  </si>
  <si>
    <t>Satellite de la Terre</t>
  </si>
  <si>
    <t>Jupiter</t>
  </si>
  <si>
    <t>Planète gazeuse</t>
  </si>
  <si>
    <t>Europe</t>
  </si>
  <si>
    <t>Satellite de Jupiter</t>
  </si>
  <si>
    <t>Ganymède</t>
  </si>
  <si>
    <t>Io</t>
  </si>
  <si>
    <t>Callisto</t>
  </si>
  <si>
    <t>Cérès</t>
  </si>
  <si>
    <t>Planète naine</t>
  </si>
  <si>
    <t>Saturne</t>
  </si>
  <si>
    <t>Titan</t>
  </si>
  <si>
    <t>Satellite de Saturne</t>
  </si>
  <si>
    <t>Uranus</t>
  </si>
  <si>
    <t>Neptune</t>
  </si>
  <si>
    <t>Pluton</t>
  </si>
  <si>
    <t>Nb de planètes</t>
  </si>
  <si>
    <t>Nb de satellites</t>
  </si>
  <si>
    <t>Antoine</t>
  </si>
  <si>
    <t>Thierry</t>
  </si>
  <si>
    <t>Valerie</t>
  </si>
  <si>
    <t>Lea</t>
  </si>
  <si>
    <t>Serge</t>
  </si>
  <si>
    <t>Eugenie</t>
  </si>
  <si>
    <t>Jacqueline</t>
  </si>
  <si>
    <t>Sylvire</t>
  </si>
  <si>
    <t>Pierrette</t>
  </si>
  <si>
    <t>Henri</t>
  </si>
  <si>
    <t>Nicolas</t>
  </si>
  <si>
    <t>Celia</t>
  </si>
  <si>
    <t>Thomas</t>
  </si>
  <si>
    <t>Pierre</t>
  </si>
  <si>
    <t>Fabien</t>
  </si>
  <si>
    <t>Marie</t>
  </si>
  <si>
    <t>SEXE</t>
  </si>
  <si>
    <t>M</t>
  </si>
  <si>
    <t>F</t>
  </si>
  <si>
    <t>ABS</t>
  </si>
  <si>
    <t>NOTE</t>
  </si>
  <si>
    <t>TEST</t>
  </si>
  <si>
    <r>
      <rPr>
        <sz val="12"/>
        <color rgb="FFFFFFFF"/>
        <rFont val="Calibri"/>
        <family val="2"/>
        <scheme val="minor"/>
      </rPr>
      <t>?</t>
    </r>
  </si>
  <si>
    <r>
      <rPr>
        <b/>
        <sz val="12"/>
        <rFont val="Calibri"/>
        <family val="2"/>
      </rPr>
      <t>Moyenne 1er trimestre</t>
    </r>
  </si>
  <si>
    <t>Réponses correctes</t>
  </si>
  <si>
    <t>NOM</t>
  </si>
  <si>
    <t>Réponse 1</t>
  </si>
  <si>
    <t>Réponse 2</t>
  </si>
  <si>
    <t>Réponse 3</t>
  </si>
  <si>
    <t>Réponse 4</t>
  </si>
  <si>
    <t>Réponse 5</t>
  </si>
  <si>
    <t>Réponse 6</t>
  </si>
  <si>
    <t>TENUE DE STOCK – CAVISTE DU CENTRE</t>
  </si>
  <si>
    <t>Pays</t>
  </si>
  <si>
    <t>région</t>
  </si>
  <si>
    <t>Couleur</t>
  </si>
  <si>
    <t>Quantité vendue</t>
  </si>
  <si>
    <t>Stock min</t>
  </si>
  <si>
    <t>Prix</t>
  </si>
  <si>
    <t>Val. du stock</t>
  </si>
  <si>
    <t>Ravello</t>
  </si>
  <si>
    <t>Italie</t>
  </si>
  <si>
    <t>Salerno</t>
  </si>
  <si>
    <t>rouge</t>
  </si>
  <si>
    <t>Ortenau</t>
  </si>
  <si>
    <t>Allemagne</t>
  </si>
  <si>
    <t>Baden</t>
  </si>
  <si>
    <t>Médoc</t>
  </si>
  <si>
    <t>France</t>
  </si>
  <si>
    <t>Bordeaux</t>
  </si>
  <si>
    <t>Beaujolais</t>
  </si>
  <si>
    <t>Bourgogne</t>
  </si>
  <si>
    <t>Freisa</t>
  </si>
  <si>
    <t>Piémont</t>
  </si>
  <si>
    <t>Grignolino</t>
  </si>
  <si>
    <t>Barolo</t>
  </si>
  <si>
    <t>Chianti</t>
  </si>
  <si>
    <t>Toscane</t>
  </si>
  <si>
    <t>Riesling</t>
  </si>
  <si>
    <t>Moselle</t>
  </si>
  <si>
    <t>blanc</t>
  </si>
  <si>
    <t>Silvaner</t>
  </si>
  <si>
    <t>Rhin</t>
  </si>
  <si>
    <t>Sauternes</t>
  </si>
  <si>
    <t>Chablis</t>
  </si>
  <si>
    <t>Frascati</t>
  </si>
  <si>
    <t>Stock initial</t>
  </si>
  <si>
    <t>Stock actuel</t>
  </si>
  <si>
    <t>Stock actuel de ROUGE</t>
  </si>
  <si>
    <t>Stock actuel de BLANC</t>
  </si>
  <si>
    <t>Il existe</t>
  </si>
  <si>
    <t>Domaine</t>
  </si>
  <si>
    <t xml:space="preserve">domaines issu de la région </t>
  </si>
  <si>
    <t>Valeur Moyenne du stock de vin blanc</t>
  </si>
  <si>
    <t>Valeur Moyenne du stock de vin rouge</t>
  </si>
  <si>
    <t>Valeur du stock du vin Italien</t>
  </si>
  <si>
    <t>Valeur du stock du vin Allemand</t>
  </si>
  <si>
    <t>Valeur du stock du vin Français</t>
  </si>
  <si>
    <t>CLASSEMENT</t>
  </si>
  <si>
    <t>MOYENNE DU GROUPE</t>
  </si>
  <si>
    <t>MEILLEURE NOTE</t>
  </si>
  <si>
    <t>NOTE LA PLUS BASSE</t>
  </si>
  <si>
    <t>NOMBRE D'ETUDIANTS</t>
  </si>
  <si>
    <t>NOMBRE D'ABSENTS AU TEST</t>
  </si>
  <si>
    <t>NOMBRE D'HOMMES</t>
  </si>
  <si>
    <t>NOMBRE DE FEMMES</t>
  </si>
  <si>
    <t>TEST QCM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</si>
</sst>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\€"/>
    <numFmt numFmtId="165" formatCode="0.00\ \€"/>
    <numFmt numFmtId="166" formatCode="#&quot; bouteille(s)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3737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3" xfId="0" applyNumberFormat="1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shrinkToFit="1"/>
    </xf>
    <xf numFmtId="164" fontId="4" fillId="0" borderId="6" xfId="0" applyNumberFormat="1" applyFont="1" applyBorder="1" applyAlignment="1">
      <alignment horizontal="center" vertical="top" shrinkToFit="1"/>
    </xf>
    <xf numFmtId="164" fontId="4" fillId="0" borderId="1" xfId="0" applyNumberFormat="1" applyFont="1" applyBorder="1" applyAlignment="1">
      <alignment horizontal="center" vertical="top" shrinkToFit="1"/>
    </xf>
    <xf numFmtId="0" fontId="7" fillId="0" borderId="3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1" xfId="0" applyFont="1" applyBorder="1"/>
    <xf numFmtId="44" fontId="3" fillId="0" borderId="1" xfId="1" applyFont="1" applyBorder="1"/>
    <xf numFmtId="0" fontId="2" fillId="0" borderId="1" xfId="0" applyFont="1" applyFill="1" applyBorder="1"/>
    <xf numFmtId="0" fontId="2" fillId="0" borderId="1" xfId="0" applyFont="1" applyBorder="1"/>
    <xf numFmtId="1" fontId="10" fillId="0" borderId="3" xfId="0" applyNumberFormat="1" applyFont="1" applyFill="1" applyBorder="1" applyAlignment="1">
      <alignment horizontal="center" vertical="top" shrinkToFit="1"/>
    </xf>
    <xf numFmtId="1" fontId="10" fillId="0" borderId="5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 indent="1"/>
    </xf>
    <xf numFmtId="44" fontId="8" fillId="0" borderId="3" xfId="1" applyFont="1" applyFill="1" applyBorder="1" applyAlignment="1">
      <alignment horizontal="right" vertical="top" shrinkToFit="1"/>
    </xf>
    <xf numFmtId="44" fontId="8" fillId="0" borderId="5" xfId="1" applyFont="1" applyFill="1" applyBorder="1" applyAlignment="1">
      <alignment horizontal="right" vertical="top" shrinkToFit="1"/>
    </xf>
    <xf numFmtId="44" fontId="8" fillId="0" borderId="4" xfId="1" applyFont="1" applyFill="1" applyBorder="1" applyAlignment="1">
      <alignment horizontal="right" vertical="top" shrinkToFit="1"/>
    </xf>
    <xf numFmtId="44" fontId="8" fillId="0" borderId="8" xfId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2" fillId="0" borderId="0" xfId="0" applyFont="1" applyFill="1"/>
    <xf numFmtId="0" fontId="6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right" vertical="top" wrapText="1" indent="2"/>
    </xf>
    <xf numFmtId="1" fontId="8" fillId="0" borderId="3" xfId="0" applyNumberFormat="1" applyFont="1" applyFill="1" applyBorder="1" applyAlignment="1">
      <alignment horizontal="right" vertical="top" shrinkToFit="1"/>
    </xf>
    <xf numFmtId="165" fontId="8" fillId="0" borderId="3" xfId="0" applyNumberFormat="1" applyFont="1" applyFill="1" applyBorder="1" applyAlignment="1">
      <alignment horizontal="right" vertical="top" shrinkToFit="1"/>
    </xf>
    <xf numFmtId="0" fontId="13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center" vertical="center" textRotation="45" wrapText="1"/>
    </xf>
    <xf numFmtId="166" fontId="2" fillId="2" borderId="3" xfId="0" applyNumberFormat="1" applyFont="1" applyFill="1" applyBorder="1" applyAlignment="1">
      <alignment horizontal="right" wrapText="1"/>
    </xf>
    <xf numFmtId="44" fontId="6" fillId="2" borderId="3" xfId="1" applyFont="1" applyFill="1" applyBorder="1" applyAlignment="1">
      <alignment vertical="top" wrapText="1"/>
    </xf>
    <xf numFmtId="44" fontId="2" fillId="2" borderId="3" xfId="1" applyFont="1" applyFill="1" applyBorder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2" fontId="15" fillId="2" borderId="3" xfId="0" applyNumberFormat="1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1" fontId="2" fillId="2" borderId="3" xfId="0" applyNumberFormat="1" applyFont="1" applyFill="1" applyBorder="1" applyAlignment="1">
      <alignment horizontal="center" wrapText="1"/>
    </xf>
    <xf numFmtId="44" fontId="2" fillId="2" borderId="3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164" fontId="12" fillId="2" borderId="3" xfId="0" applyNumberFormat="1" applyFont="1" applyFill="1" applyBorder="1" applyAlignment="1">
      <alignment horizontal="center" vertical="top" shrinkToFit="1"/>
    </xf>
    <xf numFmtId="164" fontId="12" fillId="2" borderId="5" xfId="0" applyNumberFormat="1" applyFont="1" applyFill="1" applyBorder="1" applyAlignment="1">
      <alignment horizontal="center" vertical="top" shrinkToFit="1"/>
    </xf>
    <xf numFmtId="164" fontId="12" fillId="2" borderId="1" xfId="0" applyNumberFormat="1" applyFont="1" applyFill="1" applyBorder="1" applyAlignment="1">
      <alignment horizontal="center" vertical="top" shrinkToFit="1"/>
    </xf>
    <xf numFmtId="44" fontId="2" fillId="2" borderId="1" xfId="1" applyFont="1" applyFill="1" applyBorder="1"/>
    <xf numFmtId="44" fontId="6" fillId="2" borderId="5" xfId="1" applyFont="1" applyFill="1" applyBorder="1" applyAlignment="1">
      <alignment horizontal="center" vertical="top" wrapText="1"/>
    </xf>
    <xf numFmtId="44" fontId="6" fillId="2" borderId="1" xfId="1" applyFont="1" applyFill="1" applyBorder="1" applyAlignment="1">
      <alignment horizontal="center" vertical="top" wrapText="1"/>
    </xf>
    <xf numFmtId="9" fontId="6" fillId="2" borderId="1" xfId="2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76200</xdr:rowOff>
    </xdr:from>
    <xdr:to>
      <xdr:col>3</xdr:col>
      <xdr:colOff>552451</xdr:colOff>
      <xdr:row>9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356255F-07FA-4DBE-A834-82377CA1752F}"/>
            </a:ext>
          </a:extLst>
        </xdr:cNvPr>
        <xdr:cNvSpPr txBox="1"/>
      </xdr:nvSpPr>
      <xdr:spPr>
        <a:xfrm>
          <a:off x="276225" y="1476375"/>
          <a:ext cx="3990976" cy="3619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Calculez la moyenne de salaire avec la fonction MOYENNE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723901</xdr:colOff>
      <xdr:row>17</xdr:row>
      <xdr:rowOff>38099</xdr:rowOff>
    </xdr:from>
    <xdr:to>
      <xdr:col>2</xdr:col>
      <xdr:colOff>762001</xdr:colOff>
      <xdr:row>21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666A573-372F-439A-961A-39E4976D4F1B}"/>
            </a:ext>
          </a:extLst>
        </xdr:cNvPr>
        <xdr:cNvSpPr txBox="1"/>
      </xdr:nvSpPr>
      <xdr:spPr>
        <a:xfrm>
          <a:off x="723901" y="3438524"/>
          <a:ext cx="3009900" cy="95250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Ligne 12 fonction SOMME</a:t>
          </a:r>
        </a:p>
        <a:p>
          <a:r>
            <a:rPr lang="fr-FR" sz="1100"/>
            <a:t>Ligne</a:t>
          </a:r>
          <a:r>
            <a:rPr lang="fr-FR" sz="1100" baseline="0"/>
            <a:t> 13 fonction MOYENNE</a:t>
          </a:r>
        </a:p>
        <a:p>
          <a:r>
            <a:rPr lang="fr-FR" sz="1100" baseline="0"/>
            <a:t>Ligne 14 fonction MAX</a:t>
          </a:r>
        </a:p>
        <a:p>
          <a:r>
            <a:rPr lang="fr-FR" sz="1100" baseline="0"/>
            <a:t>Ligne 15 fonction MIN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12</xdr:row>
      <xdr:rowOff>76200</xdr:rowOff>
    </xdr:from>
    <xdr:to>
      <xdr:col>3</xdr:col>
      <xdr:colOff>371475</xdr:colOff>
      <xdr:row>17</xdr:row>
      <xdr:rowOff>28576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FEA2E6D-4DED-4122-83D7-0652B64B961B}"/>
            </a:ext>
          </a:extLst>
        </xdr:cNvPr>
        <xdr:cNvSpPr txBox="1"/>
      </xdr:nvSpPr>
      <xdr:spPr>
        <a:xfrm>
          <a:off x="1352550" y="2476500"/>
          <a:ext cx="2924175" cy="95250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Ligne 8 fonction SOMME</a:t>
          </a:r>
        </a:p>
        <a:p>
          <a:r>
            <a:rPr lang="fr-FR" sz="1100" baseline="0"/>
            <a:t>Ligne 9 fonction MAX</a:t>
          </a:r>
        </a:p>
        <a:p>
          <a:r>
            <a:rPr lang="fr-FR" sz="1100" baseline="0"/>
            <a:t>Ligne 10 fonction MIN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Ligne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11 fonction MOYENNE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D indice: (ça moins ça diviser par ça)</a:t>
          </a:r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28</xdr:row>
      <xdr:rowOff>38101</xdr:rowOff>
    </xdr:from>
    <xdr:to>
      <xdr:col>9</xdr:col>
      <xdr:colOff>380999</xdr:colOff>
      <xdr:row>30</xdr:row>
      <xdr:rowOff>171451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4CF1229-08DE-4DFD-9902-68601FA50087}"/>
            </a:ext>
          </a:extLst>
        </xdr:cNvPr>
        <xdr:cNvSpPr txBox="1"/>
      </xdr:nvSpPr>
      <xdr:spPr>
        <a:xfrm>
          <a:off x="295274" y="5410201"/>
          <a:ext cx="8391525" cy="514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Colonne D faire ressortir</a:t>
          </a:r>
          <a:r>
            <a:rPr lang="fr-FR" sz="1100" baseline="0"/>
            <a:t> le classement des personnes présent au test. Les ABS auront une case non remplie. (Fonction SI et RANG imbriquées)</a:t>
          </a:r>
        </a:p>
        <a:p>
          <a:r>
            <a:rPr lang="fr-FR" sz="1100" baseline="0">
              <a:effectLst/>
            </a:rPr>
            <a:t>De B20 à B26 vous trouvez les fonctions necessaire, en vrac (NB.SI, NBVAL, NB, MOYENNE, MAX et MIN)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23</xdr:row>
      <xdr:rowOff>47625</xdr:rowOff>
    </xdr:from>
    <xdr:to>
      <xdr:col>3</xdr:col>
      <xdr:colOff>476250</xdr:colOff>
      <xdr:row>24</xdr:row>
      <xdr:rowOff>161925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5DD9EDC-5229-4173-A553-E519526DFC91}"/>
            </a:ext>
          </a:extLst>
        </xdr:cNvPr>
        <xdr:cNvSpPr txBox="1"/>
      </xdr:nvSpPr>
      <xdr:spPr>
        <a:xfrm>
          <a:off x="209550" y="5362575"/>
          <a:ext cx="4981575" cy="3143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aseline="0">
              <a:effectLst/>
            </a:rPr>
            <a:t>Pour les cellules B20 et B21 la fonction NB.SI et le caractère joker devrait suffire.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200024</xdr:rowOff>
    </xdr:from>
    <xdr:to>
      <xdr:col>8</xdr:col>
      <xdr:colOff>476250</xdr:colOff>
      <xdr:row>27</xdr:row>
      <xdr:rowOff>66674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C015F77-9D5A-45AA-BD12-20367CD7A935}"/>
            </a:ext>
          </a:extLst>
        </xdr:cNvPr>
        <xdr:cNvSpPr txBox="1"/>
      </xdr:nvSpPr>
      <xdr:spPr>
        <a:xfrm>
          <a:off x="0" y="4600574"/>
          <a:ext cx="7296150" cy="8667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aseline="0">
              <a:effectLst/>
            </a:rPr>
            <a:t>Dans le tableau principal les personnes ont donnés une reponse à un QCM. Les bonnes réponses sont indiquées ligne 2.</a:t>
          </a:r>
        </a:p>
        <a:p>
          <a:r>
            <a:rPr lang="fr-FR" sz="1100" baseline="0">
              <a:effectLst/>
            </a:rPr>
            <a:t>Dans la colonne H vous cumulez le nombre de point par personne. Une bonne réponse 1 point.</a:t>
          </a:r>
        </a:p>
        <a:p>
          <a:r>
            <a:rPr lang="fr-FR" sz="1100" baseline="0">
              <a:effectLst/>
            </a:rPr>
            <a:t>La formule sera étirable vers le bas. NB.SI devrait pouvoir convenir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0</xdr:rowOff>
    </xdr:from>
    <xdr:to>
      <xdr:col>2</xdr:col>
      <xdr:colOff>904876</xdr:colOff>
      <xdr:row>33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91EB323-2F18-4ABD-965C-6409D35CD4D6}"/>
            </a:ext>
          </a:extLst>
        </xdr:cNvPr>
        <xdr:cNvSpPr txBox="1"/>
      </xdr:nvSpPr>
      <xdr:spPr>
        <a:xfrm>
          <a:off x="1" y="6210300"/>
          <a:ext cx="4705350" cy="10382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aseline="0">
              <a:effectLst/>
            </a:rPr>
            <a:t>Colonne B SOMME.SI et MOYENNE.SI</a:t>
          </a:r>
        </a:p>
        <a:p>
          <a:r>
            <a:rPr lang="fr-FR">
              <a:effectLst/>
            </a:rPr>
            <a:t>Colonne G soustraction</a:t>
          </a:r>
        </a:p>
        <a:p>
          <a:r>
            <a:rPr lang="fr-FR">
              <a:effectLst/>
            </a:rPr>
            <a:t>Colonne J multiplication</a:t>
          </a:r>
        </a:p>
        <a:p>
          <a:r>
            <a:rPr lang="fr-FR" sz="1100"/>
            <a:t>G26 menu déroulat qui reprend la liste des régions dans la colonne cachée N</a:t>
          </a:r>
        </a:p>
        <a:p>
          <a:r>
            <a:rPr lang="fr-FR" sz="1100"/>
            <a:t>D26 change dynamiquement en fonction de G26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7158-B48F-4364-96E5-DFAC135B3BC6}">
  <dimension ref="A1:D6"/>
  <sheetViews>
    <sheetView workbookViewId="0">
      <selection activeCell="AG25" sqref="AG25"/>
    </sheetView>
  </sheetViews>
  <sheetFormatPr baseColWidth="10" defaultColWidth="8" defaultRowHeight="15.75" x14ac:dyDescent="0.25"/>
  <cols>
    <col min="1" max="1" width="32" style="7" customWidth="1"/>
    <col min="2" max="2" width="13" style="7" customWidth="1"/>
    <col min="3" max="4" width="10.7109375" style="7" bestFit="1" customWidth="1"/>
    <col min="5" max="5" width="8.140625" style="7" customWidth="1"/>
    <col min="6" max="6" width="23.42578125" style="7" customWidth="1"/>
    <col min="7" max="7" width="12" style="7" customWidth="1"/>
    <col min="8" max="16384" width="8" style="7"/>
  </cols>
  <sheetData>
    <row r="1" spans="1:4" x14ac:dyDescent="0.25">
      <c r="A1" s="64" t="s">
        <v>28</v>
      </c>
      <c r="B1" s="64"/>
      <c r="C1" s="64"/>
      <c r="D1" s="64"/>
    </row>
    <row r="2" spans="1:4" x14ac:dyDescent="0.25">
      <c r="A2" s="9" t="s">
        <v>29</v>
      </c>
      <c r="B2" s="9" t="s">
        <v>30</v>
      </c>
      <c r="C2" s="10" t="s">
        <v>31</v>
      </c>
      <c r="D2" s="9" t="s">
        <v>32</v>
      </c>
    </row>
    <row r="3" spans="1:4" x14ac:dyDescent="0.25">
      <c r="A3" s="9" t="s">
        <v>33</v>
      </c>
      <c r="B3" s="8">
        <v>1500</v>
      </c>
      <c r="C3" s="11">
        <v>1600</v>
      </c>
      <c r="D3" s="8">
        <v>1700</v>
      </c>
    </row>
    <row r="4" spans="1:4" x14ac:dyDescent="0.25">
      <c r="A4" s="9" t="s">
        <v>34</v>
      </c>
      <c r="B4" s="8">
        <v>1300</v>
      </c>
      <c r="C4" s="11">
        <v>1450</v>
      </c>
      <c r="D4" s="12">
        <v>1500</v>
      </c>
    </row>
    <row r="5" spans="1:4" x14ac:dyDescent="0.25">
      <c r="A5" s="9" t="s">
        <v>35</v>
      </c>
      <c r="B5" s="8">
        <v>1250</v>
      </c>
      <c r="C5" s="11">
        <v>1550</v>
      </c>
      <c r="D5" s="13">
        <v>1790</v>
      </c>
    </row>
    <row r="6" spans="1:4" x14ac:dyDescent="0.25">
      <c r="A6" s="34" t="s">
        <v>86</v>
      </c>
      <c r="B6" s="74">
        <f>AVERAGE(B3:B5)</f>
        <v>1350</v>
      </c>
      <c r="C6" s="75">
        <f t="shared" ref="C6:D6" si="0">AVERAGE(C3:C5)</f>
        <v>1533.3333333333333</v>
      </c>
      <c r="D6" s="76">
        <f t="shared" si="0"/>
        <v>1663.3333333333333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5"/>
  <sheetViews>
    <sheetView workbookViewId="0">
      <selection activeCell="C14" sqref="C14"/>
    </sheetView>
  </sheetViews>
  <sheetFormatPr baseColWidth="10" defaultColWidth="11.42578125" defaultRowHeight="15.75" x14ac:dyDescent="0.25"/>
  <cols>
    <col min="1" max="1" width="19.140625" style="19" bestFit="1" customWidth="1"/>
    <col min="2" max="3" width="25.42578125" style="19" bestFit="1" customWidth="1"/>
    <col min="4" max="16384" width="11.42578125" style="19"/>
  </cols>
  <sheetData>
    <row r="1" spans="1:3" x14ac:dyDescent="0.25">
      <c r="A1" s="65" t="s">
        <v>7</v>
      </c>
      <c r="B1" s="65"/>
      <c r="C1" s="65"/>
    </row>
    <row r="2" spans="1:3" x14ac:dyDescent="0.25">
      <c r="A2" s="23" t="s">
        <v>0</v>
      </c>
      <c r="B2" s="2" t="s">
        <v>1</v>
      </c>
      <c r="C2" s="2" t="s">
        <v>2</v>
      </c>
    </row>
    <row r="3" spans="1:3" x14ac:dyDescent="0.25">
      <c r="A3" s="20" t="s">
        <v>8</v>
      </c>
      <c r="B3" s="21">
        <v>400000</v>
      </c>
      <c r="C3" s="21">
        <v>510000</v>
      </c>
    </row>
    <row r="4" spans="1:3" x14ac:dyDescent="0.25">
      <c r="A4" s="20" t="s">
        <v>9</v>
      </c>
      <c r="B4" s="21">
        <v>1600000</v>
      </c>
      <c r="C4" s="21">
        <v>1830000</v>
      </c>
    </row>
    <row r="5" spans="1:3" x14ac:dyDescent="0.25">
      <c r="A5" s="20" t="s">
        <v>10</v>
      </c>
      <c r="B5" s="21">
        <v>3500000</v>
      </c>
      <c r="C5" s="21">
        <v>5800000</v>
      </c>
    </row>
    <row r="6" spans="1:3" x14ac:dyDescent="0.25">
      <c r="A6" s="20" t="s">
        <v>11</v>
      </c>
      <c r="B6" s="21">
        <v>85000</v>
      </c>
      <c r="C6" s="21">
        <v>90000</v>
      </c>
    </row>
    <row r="7" spans="1:3" x14ac:dyDescent="0.25">
      <c r="A7" s="20" t="s">
        <v>12</v>
      </c>
      <c r="B7" s="21">
        <v>1400000</v>
      </c>
      <c r="C7" s="21">
        <v>3300000</v>
      </c>
    </row>
    <row r="8" spans="1:3" x14ac:dyDescent="0.25">
      <c r="A8" s="20" t="s">
        <v>13</v>
      </c>
      <c r="B8" s="21">
        <v>7800000</v>
      </c>
      <c r="C8" s="21">
        <v>8300000</v>
      </c>
    </row>
    <row r="9" spans="1:3" x14ac:dyDescent="0.25">
      <c r="A9" s="20" t="s">
        <v>14</v>
      </c>
      <c r="B9" s="21">
        <v>860000</v>
      </c>
      <c r="C9" s="21">
        <v>790000</v>
      </c>
    </row>
    <row r="10" spans="1:3" x14ac:dyDescent="0.25">
      <c r="A10" s="20" t="s">
        <v>15</v>
      </c>
      <c r="B10" s="21">
        <v>8930000</v>
      </c>
      <c r="C10" s="21">
        <v>9310000</v>
      </c>
    </row>
    <row r="11" spans="1:3" x14ac:dyDescent="0.25">
      <c r="A11" s="20" t="s">
        <v>16</v>
      </c>
      <c r="B11" s="21">
        <v>922000</v>
      </c>
      <c r="C11" s="21">
        <v>1560000</v>
      </c>
    </row>
    <row r="12" spans="1:3" x14ac:dyDescent="0.25">
      <c r="A12" s="2" t="s">
        <v>4</v>
      </c>
      <c r="B12" s="77">
        <f>SUM(B3:B11)</f>
        <v>25497000</v>
      </c>
      <c r="C12" s="77">
        <f>SUM(C3:C11)</f>
        <v>31490000</v>
      </c>
    </row>
    <row r="13" spans="1:3" x14ac:dyDescent="0.25">
      <c r="A13" s="22" t="s">
        <v>3</v>
      </c>
      <c r="B13" s="77">
        <f>AVERAGE(B3:B11)</f>
        <v>2833000</v>
      </c>
      <c r="C13" s="77">
        <f>AVERAGE(C3:C11)</f>
        <v>3498888.888888889</v>
      </c>
    </row>
    <row r="14" spans="1:3" x14ac:dyDescent="0.25">
      <c r="A14" s="22" t="s">
        <v>5</v>
      </c>
      <c r="B14" s="77">
        <f>MAX(B3:B11)</f>
        <v>8930000</v>
      </c>
      <c r="C14" s="77">
        <f>MAX(C3:C11)</f>
        <v>9310000</v>
      </c>
    </row>
    <row r="15" spans="1:3" x14ac:dyDescent="0.25">
      <c r="A15" s="22" t="s">
        <v>6</v>
      </c>
      <c r="B15" s="77">
        <f>MIN(B3:B11)</f>
        <v>85000</v>
      </c>
      <c r="C15" s="77">
        <f>MIN(C3:C11)</f>
        <v>90000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5F84-3627-4464-B19C-EFA1684B05E4}">
  <dimension ref="A1:E12"/>
  <sheetViews>
    <sheetView workbookViewId="0">
      <selection activeCell="C10" sqref="C10"/>
    </sheetView>
  </sheetViews>
  <sheetFormatPr baseColWidth="10" defaultRowHeight="15.75" x14ac:dyDescent="0.25"/>
  <cols>
    <col min="1" max="1" width="27" style="5" customWidth="1"/>
    <col min="2" max="2" width="16.28515625" style="5" customWidth="1"/>
    <col min="3" max="3" width="15.28515625" style="5" customWidth="1"/>
    <col min="4" max="4" width="24.5703125" style="5" customWidth="1"/>
    <col min="5" max="16384" width="11.42578125" style="5"/>
  </cols>
  <sheetData>
    <row r="1" spans="1:5" x14ac:dyDescent="0.25">
      <c r="A1" s="66" t="s">
        <v>18</v>
      </c>
      <c r="B1" s="66"/>
      <c r="C1" s="66"/>
      <c r="D1" s="66"/>
      <c r="E1" s="66"/>
    </row>
    <row r="2" spans="1:5" x14ac:dyDescent="0.25">
      <c r="A2" s="15" t="s">
        <v>19</v>
      </c>
      <c r="B2" s="24">
        <v>2014</v>
      </c>
      <c r="C2" s="25">
        <v>2015</v>
      </c>
      <c r="D2" s="26" t="s">
        <v>17</v>
      </c>
      <c r="E2" s="6"/>
    </row>
    <row r="3" spans="1:5" x14ac:dyDescent="0.25">
      <c r="A3" s="27" t="s">
        <v>20</v>
      </c>
      <c r="B3" s="28">
        <v>600</v>
      </c>
      <c r="C3" s="29">
        <v>550</v>
      </c>
      <c r="D3" s="80">
        <f>((C3-B3)/B3)</f>
        <v>-8.3333333333333329E-2</v>
      </c>
      <c r="E3" s="6"/>
    </row>
    <row r="4" spans="1:5" x14ac:dyDescent="0.25">
      <c r="A4" s="27" t="s">
        <v>21</v>
      </c>
      <c r="B4" s="28">
        <v>230</v>
      </c>
      <c r="C4" s="29">
        <v>280</v>
      </c>
      <c r="D4" s="80">
        <f t="shared" ref="D4:D7" si="0">((C4-B4)/B4)</f>
        <v>0.21739130434782608</v>
      </c>
      <c r="E4" s="6"/>
    </row>
    <row r="5" spans="1:5" x14ac:dyDescent="0.25">
      <c r="A5" s="27" t="s">
        <v>22</v>
      </c>
      <c r="B5" s="28">
        <v>720</v>
      </c>
      <c r="C5" s="29">
        <v>780</v>
      </c>
      <c r="D5" s="80">
        <f t="shared" si="0"/>
        <v>8.3333333333333329E-2</v>
      </c>
      <c r="E5" s="6"/>
    </row>
    <row r="6" spans="1:5" x14ac:dyDescent="0.25">
      <c r="A6" s="27" t="s">
        <v>23</v>
      </c>
      <c r="B6" s="28">
        <v>350</v>
      </c>
      <c r="C6" s="29">
        <v>400</v>
      </c>
      <c r="D6" s="80">
        <f t="shared" si="0"/>
        <v>0.14285714285714285</v>
      </c>
      <c r="E6" s="6"/>
    </row>
    <row r="7" spans="1:5" x14ac:dyDescent="0.25">
      <c r="A7" s="27" t="s">
        <v>24</v>
      </c>
      <c r="B7" s="30">
        <v>150</v>
      </c>
      <c r="C7" s="31">
        <v>200</v>
      </c>
      <c r="D7" s="80">
        <f t="shared" si="0"/>
        <v>0.33333333333333331</v>
      </c>
      <c r="E7" s="6"/>
    </row>
    <row r="8" spans="1:5" x14ac:dyDescent="0.25">
      <c r="A8" s="35" t="s">
        <v>4</v>
      </c>
      <c r="B8" s="78">
        <f>SUM(B3:B7)</f>
        <v>2050</v>
      </c>
      <c r="C8" s="79">
        <f>SUM(C3:C7)</f>
        <v>2210</v>
      </c>
      <c r="D8" s="32" t="s">
        <v>85</v>
      </c>
      <c r="E8" s="6"/>
    </row>
    <row r="9" spans="1:5" x14ac:dyDescent="0.25">
      <c r="A9" s="35" t="s">
        <v>25</v>
      </c>
      <c r="B9" s="78">
        <f>MAX(B3:B7)</f>
        <v>720</v>
      </c>
      <c r="C9" s="79">
        <f>MAX(C3:C7)</f>
        <v>780</v>
      </c>
      <c r="D9" s="32" t="s">
        <v>85</v>
      </c>
      <c r="E9" s="6"/>
    </row>
    <row r="10" spans="1:5" x14ac:dyDescent="0.25">
      <c r="A10" s="35" t="s">
        <v>26</v>
      </c>
      <c r="B10" s="78">
        <f>MIN(B3:B7)</f>
        <v>150</v>
      </c>
      <c r="C10" s="79">
        <f>MIN(C3:C7)</f>
        <v>200</v>
      </c>
      <c r="D10" s="32" t="s">
        <v>85</v>
      </c>
      <c r="E10" s="6"/>
    </row>
    <row r="11" spans="1:5" x14ac:dyDescent="0.25">
      <c r="A11" s="35" t="s">
        <v>27</v>
      </c>
      <c r="B11" s="78">
        <f>AVERAGE(B3:B7)</f>
        <v>410</v>
      </c>
      <c r="C11" s="79">
        <f>AVERAGE(C3:C7)</f>
        <v>442</v>
      </c>
      <c r="D11" s="32" t="s">
        <v>85</v>
      </c>
      <c r="E11" s="6"/>
    </row>
    <row r="12" spans="1:5" x14ac:dyDescent="0.25">
      <c r="A12" s="36"/>
    </row>
  </sheetData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5F77-CF80-4BEE-9D0B-734F742EC6A0}">
  <dimension ref="A1:K26"/>
  <sheetViews>
    <sheetView workbookViewId="0">
      <selection activeCell="D7" sqref="D7"/>
    </sheetView>
  </sheetViews>
  <sheetFormatPr baseColWidth="10" defaultRowHeight="15" x14ac:dyDescent="0.25"/>
  <cols>
    <col min="1" max="1" width="31.5703125" customWidth="1"/>
    <col min="2" max="2" width="11.85546875" style="3" customWidth="1"/>
    <col min="3" max="3" width="11.42578125" style="18"/>
    <col min="4" max="4" width="12.5703125" bestFit="1" customWidth="1"/>
  </cols>
  <sheetData>
    <row r="1" spans="1:11" x14ac:dyDescent="0.25">
      <c r="A1" s="67" t="s">
        <v>84</v>
      </c>
      <c r="B1" s="67"/>
      <c r="C1" s="67"/>
      <c r="D1" s="67"/>
    </row>
    <row r="2" spans="1:11" x14ac:dyDescent="0.25">
      <c r="A2" s="1"/>
      <c r="B2" s="43" t="s">
        <v>79</v>
      </c>
      <c r="C2" s="43" t="s">
        <v>83</v>
      </c>
      <c r="D2" s="53" t="s">
        <v>141</v>
      </c>
      <c r="K2" s="4"/>
    </row>
    <row r="3" spans="1:11" x14ac:dyDescent="0.25">
      <c r="A3" s="1" t="s">
        <v>63</v>
      </c>
      <c r="B3" s="33" t="s">
        <v>80</v>
      </c>
      <c r="C3" s="33">
        <v>18</v>
      </c>
      <c r="D3" s="54">
        <f t="shared" ref="D3:D18" si="0">IF(C3="ABS","",RANK(C3,$C$3:$C$18,0))</f>
        <v>1</v>
      </c>
      <c r="K3" s="4"/>
    </row>
    <row r="4" spans="1:11" x14ac:dyDescent="0.25">
      <c r="A4" s="1" t="s">
        <v>64</v>
      </c>
      <c r="B4" s="33" t="s">
        <v>80</v>
      </c>
      <c r="C4" s="33">
        <v>15</v>
      </c>
      <c r="D4" s="54">
        <f t="shared" si="0"/>
        <v>4</v>
      </c>
      <c r="K4" s="4"/>
    </row>
    <row r="5" spans="1:11" x14ac:dyDescent="0.25">
      <c r="A5" s="1" t="s">
        <v>65</v>
      </c>
      <c r="B5" s="33" t="s">
        <v>81</v>
      </c>
      <c r="C5" s="33">
        <v>14</v>
      </c>
      <c r="D5" s="54">
        <f t="shared" si="0"/>
        <v>5</v>
      </c>
      <c r="K5" s="4"/>
    </row>
    <row r="6" spans="1:11" x14ac:dyDescent="0.25">
      <c r="A6" s="1" t="s">
        <v>66</v>
      </c>
      <c r="B6" s="33" t="s">
        <v>81</v>
      </c>
      <c r="C6" s="33" t="s">
        <v>82</v>
      </c>
      <c r="D6" s="54" t="str">
        <f>IF(C6="ABS","",RANK(C6,$C$3:$C$18,0))</f>
        <v/>
      </c>
      <c r="K6" s="4"/>
    </row>
    <row r="7" spans="1:11" x14ac:dyDescent="0.25">
      <c r="A7" s="1" t="s">
        <v>67</v>
      </c>
      <c r="B7" s="33" t="s">
        <v>80</v>
      </c>
      <c r="C7" s="33">
        <v>10</v>
      </c>
      <c r="D7" s="54">
        <f t="shared" si="0"/>
        <v>11</v>
      </c>
      <c r="K7" s="4"/>
    </row>
    <row r="8" spans="1:11" x14ac:dyDescent="0.25">
      <c r="A8" s="1" t="s">
        <v>68</v>
      </c>
      <c r="B8" s="33" t="s">
        <v>81</v>
      </c>
      <c r="C8" s="33">
        <v>7</v>
      </c>
      <c r="D8" s="54">
        <f t="shared" si="0"/>
        <v>14</v>
      </c>
      <c r="G8" s="4"/>
      <c r="H8" s="4"/>
      <c r="I8" s="4"/>
    </row>
    <row r="9" spans="1:11" x14ac:dyDescent="0.25">
      <c r="A9" s="1" t="s">
        <v>69</v>
      </c>
      <c r="B9" s="33" t="s">
        <v>81</v>
      </c>
      <c r="C9" s="33" t="s">
        <v>82</v>
      </c>
      <c r="D9" s="54" t="str">
        <f t="shared" si="0"/>
        <v/>
      </c>
      <c r="G9" s="4"/>
      <c r="H9" s="4"/>
      <c r="I9" s="4"/>
    </row>
    <row r="10" spans="1:11" x14ac:dyDescent="0.25">
      <c r="A10" s="1" t="s">
        <v>70</v>
      </c>
      <c r="B10" s="33" t="s">
        <v>81</v>
      </c>
      <c r="C10" s="33">
        <v>11</v>
      </c>
      <c r="D10" s="54">
        <f t="shared" si="0"/>
        <v>9</v>
      </c>
      <c r="G10" s="4"/>
      <c r="H10" s="4"/>
      <c r="I10" s="4"/>
    </row>
    <row r="11" spans="1:11" x14ac:dyDescent="0.25">
      <c r="A11" s="1" t="s">
        <v>71</v>
      </c>
      <c r="B11" s="33" t="s">
        <v>81</v>
      </c>
      <c r="C11" s="33">
        <v>16</v>
      </c>
      <c r="D11" s="54">
        <f t="shared" si="0"/>
        <v>2</v>
      </c>
      <c r="G11" s="4"/>
      <c r="H11" s="4"/>
      <c r="I11" s="4"/>
    </row>
    <row r="12" spans="1:11" x14ac:dyDescent="0.25">
      <c r="A12" s="1" t="s">
        <v>72</v>
      </c>
      <c r="B12" s="33" t="s">
        <v>80</v>
      </c>
      <c r="C12" s="33">
        <v>8</v>
      </c>
      <c r="D12" s="54">
        <f t="shared" si="0"/>
        <v>13</v>
      </c>
      <c r="G12" s="4"/>
      <c r="H12" s="4"/>
      <c r="I12" s="4"/>
    </row>
    <row r="13" spans="1:11" x14ac:dyDescent="0.25">
      <c r="A13" s="1" t="s">
        <v>73</v>
      </c>
      <c r="B13" s="33" t="s">
        <v>80</v>
      </c>
      <c r="C13" s="33">
        <v>12</v>
      </c>
      <c r="D13" s="54">
        <f t="shared" si="0"/>
        <v>8</v>
      </c>
      <c r="G13" s="4"/>
      <c r="H13" s="4"/>
      <c r="I13" s="4"/>
    </row>
    <row r="14" spans="1:11" x14ac:dyDescent="0.25">
      <c r="A14" s="1" t="s">
        <v>74</v>
      </c>
      <c r="B14" s="33" t="s">
        <v>81</v>
      </c>
      <c r="C14" s="33">
        <v>14</v>
      </c>
      <c r="D14" s="54">
        <f t="shared" si="0"/>
        <v>5</v>
      </c>
      <c r="G14" s="4"/>
      <c r="H14" s="4"/>
      <c r="I14" s="4"/>
    </row>
    <row r="15" spans="1:11" x14ac:dyDescent="0.25">
      <c r="A15" s="1" t="s">
        <v>75</v>
      </c>
      <c r="B15" s="33" t="s">
        <v>80</v>
      </c>
      <c r="C15" s="33">
        <v>14</v>
      </c>
      <c r="D15" s="54">
        <f t="shared" si="0"/>
        <v>5</v>
      </c>
    </row>
    <row r="16" spans="1:11" x14ac:dyDescent="0.25">
      <c r="A16" s="1" t="s">
        <v>76</v>
      </c>
      <c r="B16" s="33" t="s">
        <v>80</v>
      </c>
      <c r="C16" s="33">
        <v>16</v>
      </c>
      <c r="D16" s="54">
        <f t="shared" si="0"/>
        <v>2</v>
      </c>
    </row>
    <row r="17" spans="1:4" x14ac:dyDescent="0.25">
      <c r="A17" s="1" t="s">
        <v>77</v>
      </c>
      <c r="B17" s="33" t="s">
        <v>80</v>
      </c>
      <c r="C17" s="33">
        <v>10</v>
      </c>
      <c r="D17" s="54">
        <f t="shared" si="0"/>
        <v>11</v>
      </c>
    </row>
    <row r="18" spans="1:4" x14ac:dyDescent="0.25">
      <c r="A18" s="1" t="s">
        <v>78</v>
      </c>
      <c r="B18" s="33" t="s">
        <v>81</v>
      </c>
      <c r="C18" s="33">
        <v>11</v>
      </c>
      <c r="D18" s="54">
        <f t="shared" si="0"/>
        <v>9</v>
      </c>
    </row>
    <row r="20" spans="1:4" x14ac:dyDescent="0.25">
      <c r="A20" s="55" t="s">
        <v>142</v>
      </c>
      <c r="B20" s="56">
        <f>AVERAGE(C3:C18)</f>
        <v>12.571428571428571</v>
      </c>
    </row>
    <row r="21" spans="1:4" x14ac:dyDescent="0.25">
      <c r="A21" s="55" t="s">
        <v>143</v>
      </c>
      <c r="B21" s="57">
        <f>MAX(C3:C18)</f>
        <v>18</v>
      </c>
    </row>
    <row r="22" spans="1:4" x14ac:dyDescent="0.25">
      <c r="A22" s="55" t="s">
        <v>144</v>
      </c>
      <c r="B22" s="57">
        <f>MIN(C3:C18)</f>
        <v>7</v>
      </c>
    </row>
    <row r="23" spans="1:4" x14ac:dyDescent="0.25">
      <c r="A23" s="55" t="s">
        <v>145</v>
      </c>
      <c r="B23" s="57">
        <f>COUNTA(A3:A18)</f>
        <v>16</v>
      </c>
    </row>
    <row r="24" spans="1:4" ht="18" customHeight="1" x14ac:dyDescent="0.25">
      <c r="A24" s="58" t="s">
        <v>146</v>
      </c>
      <c r="B24" s="57">
        <f>COUNTA(A3:A18)-COUNT(C3:C18)</f>
        <v>2</v>
      </c>
    </row>
    <row r="25" spans="1:4" x14ac:dyDescent="0.25">
      <c r="A25" s="55" t="s">
        <v>147</v>
      </c>
      <c r="B25" s="57">
        <f>COUNTIF(B3:B18,"M")</f>
        <v>8</v>
      </c>
    </row>
    <row r="26" spans="1:4" x14ac:dyDescent="0.25">
      <c r="A26" s="55" t="s">
        <v>148</v>
      </c>
      <c r="B26" s="57">
        <f>COUNTIF(B4:B18,"F")</f>
        <v>8</v>
      </c>
    </row>
  </sheetData>
  <mergeCells count="1">
    <mergeCell ref="A1:D1"/>
  </mergeCells>
  <phoneticPr fontId="9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C0A1-873C-4167-A79C-5506E7A4DBB8}">
  <dimension ref="A1:B21"/>
  <sheetViews>
    <sheetView workbookViewId="0">
      <selection activeCell="B21" sqref="B21"/>
    </sheetView>
  </sheetViews>
  <sheetFormatPr baseColWidth="10" defaultColWidth="15.28515625" defaultRowHeight="15.75" x14ac:dyDescent="0.25"/>
  <cols>
    <col min="1" max="1" width="22" style="7" customWidth="1"/>
    <col min="2" max="2" width="33.42578125" style="7" customWidth="1"/>
    <col min="3" max="16384" width="15.28515625" style="7"/>
  </cols>
  <sheetData>
    <row r="1" spans="1:2" x14ac:dyDescent="0.25">
      <c r="A1" s="68" t="s">
        <v>36</v>
      </c>
      <c r="B1" s="68" t="s">
        <v>37</v>
      </c>
    </row>
    <row r="2" spans="1:2" x14ac:dyDescent="0.25">
      <c r="A2" s="69"/>
      <c r="B2" s="69"/>
    </row>
    <row r="3" spans="1:2" x14ac:dyDescent="0.25">
      <c r="A3" s="14" t="s">
        <v>38</v>
      </c>
      <c r="B3" s="14" t="s">
        <v>39</v>
      </c>
    </row>
    <row r="4" spans="1:2" ht="19.5" customHeight="1" x14ac:dyDescent="0.25">
      <c r="A4" s="14" t="s">
        <v>40</v>
      </c>
      <c r="B4" s="14" t="s">
        <v>41</v>
      </c>
    </row>
    <row r="5" spans="1:2" ht="19.5" customHeight="1" x14ac:dyDescent="0.25">
      <c r="A5" s="14" t="s">
        <v>42</v>
      </c>
      <c r="B5" s="14" t="s">
        <v>41</v>
      </c>
    </row>
    <row r="6" spans="1:2" ht="19.5" customHeight="1" x14ac:dyDescent="0.25">
      <c r="A6" s="16" t="s">
        <v>43</v>
      </c>
      <c r="B6" s="16" t="s">
        <v>41</v>
      </c>
    </row>
    <row r="7" spans="1:2" ht="19.5" customHeight="1" x14ac:dyDescent="0.25">
      <c r="A7" s="14" t="s">
        <v>44</v>
      </c>
      <c r="B7" s="14" t="s">
        <v>45</v>
      </c>
    </row>
    <row r="8" spans="1:2" ht="19.5" customHeight="1" x14ac:dyDescent="0.25">
      <c r="A8" s="14" t="s">
        <v>35</v>
      </c>
      <c r="B8" s="14" t="s">
        <v>41</v>
      </c>
    </row>
    <row r="9" spans="1:2" ht="19.5" customHeight="1" x14ac:dyDescent="0.25">
      <c r="A9" s="14" t="s">
        <v>46</v>
      </c>
      <c r="B9" s="14" t="s">
        <v>47</v>
      </c>
    </row>
    <row r="10" spans="1:2" ht="19.5" customHeight="1" x14ac:dyDescent="0.25">
      <c r="A10" s="14" t="s">
        <v>48</v>
      </c>
      <c r="B10" s="14" t="s">
        <v>49</v>
      </c>
    </row>
    <row r="11" spans="1:2" ht="19.5" customHeight="1" x14ac:dyDescent="0.25">
      <c r="A11" s="14" t="s">
        <v>50</v>
      </c>
      <c r="B11" s="14" t="s">
        <v>49</v>
      </c>
    </row>
    <row r="12" spans="1:2" ht="19.5" customHeight="1" x14ac:dyDescent="0.25">
      <c r="A12" s="14" t="s">
        <v>51</v>
      </c>
      <c r="B12" s="14" t="s">
        <v>49</v>
      </c>
    </row>
    <row r="13" spans="1:2" ht="19.5" customHeight="1" x14ac:dyDescent="0.25">
      <c r="A13" s="14" t="s">
        <v>52</v>
      </c>
      <c r="B13" s="14" t="s">
        <v>49</v>
      </c>
    </row>
    <row r="14" spans="1:2" ht="19.5" customHeight="1" x14ac:dyDescent="0.25">
      <c r="A14" s="14" t="s">
        <v>53</v>
      </c>
      <c r="B14" s="14" t="s">
        <v>54</v>
      </c>
    </row>
    <row r="15" spans="1:2" ht="19.5" customHeight="1" x14ac:dyDescent="0.25">
      <c r="A15" s="14" t="s">
        <v>55</v>
      </c>
      <c r="B15" s="14" t="s">
        <v>47</v>
      </c>
    </row>
    <row r="16" spans="1:2" ht="19.5" customHeight="1" x14ac:dyDescent="0.25">
      <c r="A16" s="14" t="s">
        <v>56</v>
      </c>
      <c r="B16" s="14" t="s">
        <v>57</v>
      </c>
    </row>
    <row r="17" spans="1:2" ht="19.5" customHeight="1" x14ac:dyDescent="0.25">
      <c r="A17" s="14" t="s">
        <v>58</v>
      </c>
      <c r="B17" s="14" t="s">
        <v>47</v>
      </c>
    </row>
    <row r="18" spans="1:2" ht="19.5" customHeight="1" x14ac:dyDescent="0.25">
      <c r="A18" s="14" t="s">
        <v>59</v>
      </c>
      <c r="B18" s="14" t="s">
        <v>47</v>
      </c>
    </row>
    <row r="19" spans="1:2" x14ac:dyDescent="0.25">
      <c r="A19" s="14" t="s">
        <v>60</v>
      </c>
      <c r="B19" s="14" t="s">
        <v>54</v>
      </c>
    </row>
    <row r="20" spans="1:2" x14ac:dyDescent="0.25">
      <c r="A20" s="17" t="s">
        <v>61</v>
      </c>
      <c r="B20" s="37">
        <f>COUNTIF(B3:B19,"Planète*")</f>
        <v>10</v>
      </c>
    </row>
    <row r="21" spans="1:2" x14ac:dyDescent="0.25">
      <c r="A21" s="17" t="s">
        <v>62</v>
      </c>
      <c r="B21" s="37">
        <f>COUNTIF(B3:B19,"Satellite*")</f>
        <v>6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847A-1BC9-4114-A59F-E2F284EA801B}">
  <dimension ref="A1:H21"/>
  <sheetViews>
    <sheetView workbookViewId="0">
      <selection activeCell="H8" sqref="H8"/>
    </sheetView>
  </sheetViews>
  <sheetFormatPr baseColWidth="10" defaultRowHeight="15.75" x14ac:dyDescent="0.25"/>
  <cols>
    <col min="1" max="1" width="22.28515625" style="19" customWidth="1"/>
    <col min="2" max="16384" width="11.42578125" style="19"/>
  </cols>
  <sheetData>
    <row r="1" spans="1:8" x14ac:dyDescent="0.25">
      <c r="A1" s="19" t="s">
        <v>149</v>
      </c>
    </row>
    <row r="2" spans="1:8" x14ac:dyDescent="0.25">
      <c r="A2" s="19" t="s">
        <v>87</v>
      </c>
      <c r="B2" s="2">
        <v>2</v>
      </c>
      <c r="C2" s="2">
        <v>3</v>
      </c>
      <c r="D2" s="2">
        <v>4</v>
      </c>
      <c r="E2" s="2">
        <v>2</v>
      </c>
      <c r="F2" s="2">
        <v>1</v>
      </c>
      <c r="G2" s="2">
        <v>6</v>
      </c>
    </row>
    <row r="3" spans="1:8" x14ac:dyDescent="0.25">
      <c r="B3" s="59"/>
      <c r="C3" s="59"/>
      <c r="D3" s="59"/>
      <c r="E3" s="59"/>
      <c r="F3" s="59"/>
      <c r="G3" s="59"/>
    </row>
    <row r="5" spans="1:8" x14ac:dyDescent="0.25">
      <c r="A5" s="20" t="s">
        <v>88</v>
      </c>
      <c r="B5" s="23" t="s">
        <v>89</v>
      </c>
      <c r="C5" s="23" t="s">
        <v>90</v>
      </c>
      <c r="D5" s="23" t="s">
        <v>91</v>
      </c>
      <c r="E5" s="23" t="s">
        <v>92</v>
      </c>
      <c r="F5" s="23" t="s">
        <v>93</v>
      </c>
      <c r="G5" s="23" t="s">
        <v>94</v>
      </c>
      <c r="H5" s="20"/>
    </row>
    <row r="6" spans="1:8" x14ac:dyDescent="0.25">
      <c r="A6" s="20" t="s">
        <v>63</v>
      </c>
      <c r="B6" s="60">
        <v>2</v>
      </c>
      <c r="C6" s="60">
        <v>3</v>
      </c>
      <c r="D6" s="60">
        <v>4</v>
      </c>
      <c r="E6" s="60">
        <v>2</v>
      </c>
      <c r="F6" s="60">
        <v>1</v>
      </c>
      <c r="G6" s="60">
        <v>6</v>
      </c>
      <c r="H6" s="63">
        <f>COUNTIF(B6,$B$2)+COUNTIF(C6,$C$2)+COUNTIF(D6,$D$2)+COUNTIF(E6,$E$2)+COUNTIF(F6,$F$2)+COUNTIF(G6,$G$2)</f>
        <v>6</v>
      </c>
    </row>
    <row r="7" spans="1:8" x14ac:dyDescent="0.25">
      <c r="A7" s="20" t="s">
        <v>64</v>
      </c>
      <c r="B7" s="60">
        <v>1</v>
      </c>
      <c r="C7" s="60">
        <v>1</v>
      </c>
      <c r="D7" s="60">
        <v>4</v>
      </c>
      <c r="E7" s="60">
        <v>2</v>
      </c>
      <c r="F7" s="60">
        <v>3</v>
      </c>
      <c r="G7" s="60">
        <v>1</v>
      </c>
      <c r="H7" s="63">
        <f t="shared" ref="H7:H21" si="0">COUNTIF(B7,$B$2)+COUNTIF(C7,$C$2)+COUNTIF(D7,$D$2)+COUNTIF(E7,$E$2)+COUNTIF(F7,$F$2)+COUNTIF(G7,$G$2)</f>
        <v>2</v>
      </c>
    </row>
    <row r="8" spans="1:8" x14ac:dyDescent="0.25">
      <c r="A8" s="20" t="s">
        <v>65</v>
      </c>
      <c r="B8" s="60">
        <v>2</v>
      </c>
      <c r="C8" s="60">
        <v>3</v>
      </c>
      <c r="D8" s="60">
        <v>4</v>
      </c>
      <c r="E8" s="60">
        <v>3</v>
      </c>
      <c r="F8" s="60">
        <v>3</v>
      </c>
      <c r="G8" s="60">
        <v>4</v>
      </c>
      <c r="H8" s="63">
        <f t="shared" si="0"/>
        <v>3</v>
      </c>
    </row>
    <row r="9" spans="1:8" x14ac:dyDescent="0.25">
      <c r="A9" s="20" t="s">
        <v>66</v>
      </c>
      <c r="B9" s="60">
        <v>2</v>
      </c>
      <c r="C9" s="60">
        <v>1</v>
      </c>
      <c r="D9" s="60">
        <v>3</v>
      </c>
      <c r="E9" s="60">
        <v>5</v>
      </c>
      <c r="F9" s="60">
        <v>1</v>
      </c>
      <c r="G9" s="60">
        <v>6</v>
      </c>
      <c r="H9" s="63">
        <f t="shared" si="0"/>
        <v>3</v>
      </c>
    </row>
    <row r="10" spans="1:8" x14ac:dyDescent="0.25">
      <c r="A10" s="20" t="s">
        <v>67</v>
      </c>
      <c r="B10" s="60">
        <v>2</v>
      </c>
      <c r="C10" s="60">
        <v>2</v>
      </c>
      <c r="D10" s="60">
        <v>3</v>
      </c>
      <c r="E10" s="60">
        <v>4</v>
      </c>
      <c r="F10" s="60">
        <v>2</v>
      </c>
      <c r="G10" s="60">
        <v>6</v>
      </c>
      <c r="H10" s="63">
        <f t="shared" si="0"/>
        <v>2</v>
      </c>
    </row>
    <row r="11" spans="1:8" x14ac:dyDescent="0.25">
      <c r="A11" s="20" t="s">
        <v>68</v>
      </c>
      <c r="B11" s="60">
        <v>2</v>
      </c>
      <c r="C11" s="60">
        <v>5</v>
      </c>
      <c r="D11" s="60">
        <v>4</v>
      </c>
      <c r="E11" s="60">
        <v>4</v>
      </c>
      <c r="F11" s="60">
        <v>2</v>
      </c>
      <c r="G11" s="60">
        <v>6</v>
      </c>
      <c r="H11" s="63">
        <f t="shared" si="0"/>
        <v>3</v>
      </c>
    </row>
    <row r="12" spans="1:8" x14ac:dyDescent="0.25">
      <c r="A12" s="20" t="s">
        <v>69</v>
      </c>
      <c r="B12" s="60">
        <v>2</v>
      </c>
      <c r="C12" s="60">
        <v>1</v>
      </c>
      <c r="D12" s="60">
        <v>1</v>
      </c>
      <c r="E12" s="60">
        <v>4</v>
      </c>
      <c r="F12" s="60">
        <v>2</v>
      </c>
      <c r="G12" s="60">
        <v>3</v>
      </c>
      <c r="H12" s="63">
        <f t="shared" si="0"/>
        <v>1</v>
      </c>
    </row>
    <row r="13" spans="1:8" x14ac:dyDescent="0.25">
      <c r="A13" s="20" t="s">
        <v>70</v>
      </c>
      <c r="B13" s="60">
        <v>2</v>
      </c>
      <c r="C13" s="60">
        <v>2</v>
      </c>
      <c r="D13" s="60">
        <v>1</v>
      </c>
      <c r="E13" s="60">
        <v>6</v>
      </c>
      <c r="F13" s="60">
        <v>1</v>
      </c>
      <c r="G13" s="60">
        <v>2</v>
      </c>
      <c r="H13" s="63">
        <f t="shared" si="0"/>
        <v>2</v>
      </c>
    </row>
    <row r="14" spans="1:8" x14ac:dyDescent="0.25">
      <c r="A14" s="20" t="s">
        <v>71</v>
      </c>
      <c r="B14" s="60">
        <v>2</v>
      </c>
      <c r="C14" s="60">
        <v>1</v>
      </c>
      <c r="D14" s="60">
        <v>2</v>
      </c>
      <c r="E14" s="60">
        <v>2</v>
      </c>
      <c r="F14" s="60">
        <v>1</v>
      </c>
      <c r="G14" s="60">
        <v>4</v>
      </c>
      <c r="H14" s="63">
        <f t="shared" si="0"/>
        <v>3</v>
      </c>
    </row>
    <row r="15" spans="1:8" x14ac:dyDescent="0.25">
      <c r="A15" s="20" t="s">
        <v>72</v>
      </c>
      <c r="B15" s="60">
        <v>1</v>
      </c>
      <c r="C15" s="60">
        <v>4</v>
      </c>
      <c r="D15" s="60">
        <v>2</v>
      </c>
      <c r="E15" s="60">
        <v>2</v>
      </c>
      <c r="F15" s="60">
        <v>3</v>
      </c>
      <c r="G15" s="60">
        <v>4</v>
      </c>
      <c r="H15" s="63">
        <f t="shared" si="0"/>
        <v>1</v>
      </c>
    </row>
    <row r="16" spans="1:8" x14ac:dyDescent="0.25">
      <c r="A16" s="20" t="s">
        <v>73</v>
      </c>
      <c r="B16" s="60">
        <v>1</v>
      </c>
      <c r="C16" s="60">
        <v>1</v>
      </c>
      <c r="D16" s="60">
        <v>6</v>
      </c>
      <c r="E16" s="60">
        <v>2</v>
      </c>
      <c r="F16" s="60">
        <v>3</v>
      </c>
      <c r="G16" s="60">
        <v>6</v>
      </c>
      <c r="H16" s="63">
        <f t="shared" si="0"/>
        <v>2</v>
      </c>
    </row>
    <row r="17" spans="1:8" x14ac:dyDescent="0.25">
      <c r="A17" s="20" t="s">
        <v>74</v>
      </c>
      <c r="B17" s="60">
        <v>2</v>
      </c>
      <c r="C17" s="60">
        <v>4</v>
      </c>
      <c r="D17" s="60">
        <v>6</v>
      </c>
      <c r="E17" s="60">
        <v>1</v>
      </c>
      <c r="F17" s="60">
        <v>4</v>
      </c>
      <c r="G17" s="60">
        <v>6</v>
      </c>
      <c r="H17" s="63">
        <f t="shared" si="0"/>
        <v>2</v>
      </c>
    </row>
    <row r="18" spans="1:8" x14ac:dyDescent="0.25">
      <c r="A18" s="20" t="s">
        <v>75</v>
      </c>
      <c r="B18" s="60">
        <v>2</v>
      </c>
      <c r="C18" s="60">
        <v>3</v>
      </c>
      <c r="D18" s="60">
        <v>6</v>
      </c>
      <c r="E18" s="60">
        <v>1</v>
      </c>
      <c r="F18" s="60">
        <v>5</v>
      </c>
      <c r="G18" s="60">
        <v>5</v>
      </c>
      <c r="H18" s="63">
        <f t="shared" si="0"/>
        <v>2</v>
      </c>
    </row>
    <row r="19" spans="1:8" x14ac:dyDescent="0.25">
      <c r="A19" s="20" t="s">
        <v>76</v>
      </c>
      <c r="B19" s="60">
        <v>1</v>
      </c>
      <c r="C19" s="60">
        <v>3</v>
      </c>
      <c r="D19" s="60">
        <v>2</v>
      </c>
      <c r="E19" s="60">
        <v>3</v>
      </c>
      <c r="F19" s="60">
        <v>2</v>
      </c>
      <c r="G19" s="60">
        <v>4</v>
      </c>
      <c r="H19" s="63">
        <f t="shared" si="0"/>
        <v>1</v>
      </c>
    </row>
    <row r="20" spans="1:8" x14ac:dyDescent="0.25">
      <c r="A20" s="20" t="s">
        <v>77</v>
      </c>
      <c r="B20" s="60">
        <v>1</v>
      </c>
      <c r="C20" s="60">
        <v>2</v>
      </c>
      <c r="D20" s="60">
        <v>2</v>
      </c>
      <c r="E20" s="60">
        <v>5</v>
      </c>
      <c r="F20" s="60">
        <v>1</v>
      </c>
      <c r="G20" s="60">
        <v>6</v>
      </c>
      <c r="H20" s="63">
        <f t="shared" si="0"/>
        <v>2</v>
      </c>
    </row>
    <row r="21" spans="1:8" x14ac:dyDescent="0.25">
      <c r="A21" s="20" t="s">
        <v>78</v>
      </c>
      <c r="B21" s="60">
        <v>1</v>
      </c>
      <c r="C21" s="60">
        <v>3</v>
      </c>
      <c r="D21" s="60">
        <v>1</v>
      </c>
      <c r="E21" s="60">
        <v>5</v>
      </c>
      <c r="F21" s="60">
        <v>1</v>
      </c>
      <c r="G21" s="60">
        <v>6</v>
      </c>
      <c r="H21" s="63">
        <f t="shared" si="0"/>
        <v>3</v>
      </c>
    </row>
  </sheetData>
  <phoneticPr fontId="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864F-0C5D-4978-A665-72AF6C435C7E}">
  <dimension ref="A1:N26"/>
  <sheetViews>
    <sheetView tabSelected="1" workbookViewId="0">
      <selection activeCell="G33" sqref="G33"/>
    </sheetView>
  </sheetViews>
  <sheetFormatPr baseColWidth="10" defaultColWidth="14.140625" defaultRowHeight="15.75" x14ac:dyDescent="0.25"/>
  <cols>
    <col min="1" max="1" width="39.7109375" style="6" customWidth="1"/>
    <col min="2" max="2" width="17.28515625" style="6" bestFit="1" customWidth="1"/>
    <col min="3" max="3" width="14.140625" style="6"/>
    <col min="4" max="4" width="9.140625" style="6" customWidth="1"/>
    <col min="5" max="5" width="15.85546875" style="6" customWidth="1"/>
    <col min="6" max="6" width="11.5703125" style="6" customWidth="1"/>
    <col min="7" max="13" width="14.140625" style="6"/>
    <col min="14" max="14" width="0" style="6" hidden="1" customWidth="1"/>
    <col min="15" max="16384" width="14.140625" style="6"/>
  </cols>
  <sheetData>
    <row r="1" spans="1:14" x14ac:dyDescent="0.25">
      <c r="A1" s="70" t="s">
        <v>95</v>
      </c>
      <c r="B1" s="71"/>
      <c r="C1" s="71"/>
      <c r="D1" s="71"/>
      <c r="E1" s="71"/>
      <c r="F1" s="71"/>
      <c r="G1" s="71"/>
      <c r="H1" s="71"/>
      <c r="I1" s="71"/>
      <c r="J1" s="71"/>
      <c r="N1" s="6" t="s">
        <v>109</v>
      </c>
    </row>
    <row r="2" spans="1:14" ht="63.75" customHeight="1" x14ac:dyDescent="0.25">
      <c r="A2" s="45" t="s">
        <v>134</v>
      </c>
      <c r="B2" s="45" t="s">
        <v>96</v>
      </c>
      <c r="C2" s="45" t="s">
        <v>97</v>
      </c>
      <c r="D2" s="45" t="s">
        <v>98</v>
      </c>
      <c r="E2" s="45" t="s">
        <v>129</v>
      </c>
      <c r="F2" s="45" t="s">
        <v>99</v>
      </c>
      <c r="G2" s="45" t="s">
        <v>130</v>
      </c>
      <c r="H2" s="45" t="s">
        <v>100</v>
      </c>
      <c r="I2" s="45" t="s">
        <v>101</v>
      </c>
      <c r="J2" s="45" t="s">
        <v>102</v>
      </c>
    </row>
    <row r="3" spans="1:14" x14ac:dyDescent="0.25">
      <c r="A3" s="39" t="s">
        <v>103</v>
      </c>
      <c r="B3" s="39" t="s">
        <v>104</v>
      </c>
      <c r="C3" s="39" t="s">
        <v>105</v>
      </c>
      <c r="D3" s="40" t="s">
        <v>106</v>
      </c>
      <c r="E3" s="41">
        <v>150</v>
      </c>
      <c r="F3" s="41">
        <v>15</v>
      </c>
      <c r="G3" s="61">
        <f>E3-F3</f>
        <v>135</v>
      </c>
      <c r="H3" s="41">
        <v>120</v>
      </c>
      <c r="I3" s="42">
        <v>16.25</v>
      </c>
      <c r="J3" s="62">
        <f>G3*I3</f>
        <v>2193.75</v>
      </c>
      <c r="N3" s="6" t="s">
        <v>112</v>
      </c>
    </row>
    <row r="4" spans="1:14" x14ac:dyDescent="0.25">
      <c r="A4" s="39" t="s">
        <v>107</v>
      </c>
      <c r="B4" s="39" t="s">
        <v>108</v>
      </c>
      <c r="C4" s="39" t="s">
        <v>109</v>
      </c>
      <c r="D4" s="40" t="s">
        <v>106</v>
      </c>
      <c r="E4" s="41">
        <v>150</v>
      </c>
      <c r="F4" s="41">
        <v>8</v>
      </c>
      <c r="G4" s="61">
        <f t="shared" ref="G4:G17" si="0">E4-F4</f>
        <v>142</v>
      </c>
      <c r="H4" s="41">
        <v>120</v>
      </c>
      <c r="I4" s="42">
        <v>43.4</v>
      </c>
      <c r="J4" s="62">
        <f t="shared" ref="J4:J17" si="1">G4*I4</f>
        <v>6162.8</v>
      </c>
      <c r="N4" s="6" t="s">
        <v>114</v>
      </c>
    </row>
    <row r="5" spans="1:14" x14ac:dyDescent="0.25">
      <c r="A5" s="39" t="s">
        <v>110</v>
      </c>
      <c r="B5" s="39" t="s">
        <v>111</v>
      </c>
      <c r="C5" s="39" t="s">
        <v>112</v>
      </c>
      <c r="D5" s="40" t="s">
        <v>106</v>
      </c>
      <c r="E5" s="41">
        <v>300</v>
      </c>
      <c r="F5" s="41">
        <v>82</v>
      </c>
      <c r="G5" s="61">
        <f t="shared" si="0"/>
        <v>218</v>
      </c>
      <c r="H5" s="41">
        <v>300</v>
      </c>
      <c r="I5" s="42">
        <v>13.9</v>
      </c>
      <c r="J5" s="62">
        <f t="shared" si="1"/>
        <v>3030.2000000000003</v>
      </c>
      <c r="N5" s="6" t="s">
        <v>122</v>
      </c>
    </row>
    <row r="6" spans="1:14" x14ac:dyDescent="0.25">
      <c r="A6" s="39" t="s">
        <v>113</v>
      </c>
      <c r="B6" s="39" t="s">
        <v>111</v>
      </c>
      <c r="C6" s="39" t="s">
        <v>114</v>
      </c>
      <c r="D6" s="40" t="s">
        <v>106</v>
      </c>
      <c r="E6" s="41">
        <v>300</v>
      </c>
      <c r="F6" s="41">
        <v>106</v>
      </c>
      <c r="G6" s="61">
        <f t="shared" si="0"/>
        <v>194</v>
      </c>
      <c r="H6" s="41">
        <v>300</v>
      </c>
      <c r="I6" s="42">
        <v>9.9499999999999993</v>
      </c>
      <c r="J6" s="62">
        <f t="shared" si="1"/>
        <v>1930.3</v>
      </c>
      <c r="N6" s="6" t="s">
        <v>116</v>
      </c>
    </row>
    <row r="7" spans="1:14" x14ac:dyDescent="0.25">
      <c r="A7" s="39" t="s">
        <v>115</v>
      </c>
      <c r="B7" s="39" t="s">
        <v>104</v>
      </c>
      <c r="C7" s="39" t="s">
        <v>116</v>
      </c>
      <c r="D7" s="40" t="s">
        <v>106</v>
      </c>
      <c r="E7" s="41">
        <v>100</v>
      </c>
      <c r="F7" s="41">
        <v>7</v>
      </c>
      <c r="G7" s="61">
        <f t="shared" si="0"/>
        <v>93</v>
      </c>
      <c r="H7" s="41">
        <v>50</v>
      </c>
      <c r="I7" s="42">
        <v>11</v>
      </c>
      <c r="J7" s="62">
        <f t="shared" si="1"/>
        <v>1023</v>
      </c>
      <c r="N7" s="6" t="s">
        <v>125</v>
      </c>
    </row>
    <row r="8" spans="1:14" x14ac:dyDescent="0.25">
      <c r="A8" s="39" t="s">
        <v>117</v>
      </c>
      <c r="B8" s="39" t="s">
        <v>104</v>
      </c>
      <c r="C8" s="39" t="s">
        <v>116</v>
      </c>
      <c r="D8" s="40" t="s">
        <v>106</v>
      </c>
      <c r="E8" s="41">
        <v>100</v>
      </c>
      <c r="F8" s="41">
        <v>9</v>
      </c>
      <c r="G8" s="61">
        <f t="shared" si="0"/>
        <v>91</v>
      </c>
      <c r="H8" s="41">
        <v>50</v>
      </c>
      <c r="I8" s="42">
        <v>9.6</v>
      </c>
      <c r="J8" s="62">
        <f t="shared" si="1"/>
        <v>873.6</v>
      </c>
      <c r="N8" s="6" t="s">
        <v>105</v>
      </c>
    </row>
    <row r="9" spans="1:14" x14ac:dyDescent="0.25">
      <c r="A9" s="39" t="s">
        <v>112</v>
      </c>
      <c r="B9" s="39" t="s">
        <v>111</v>
      </c>
      <c r="C9" s="39" t="s">
        <v>112</v>
      </c>
      <c r="D9" s="40" t="s">
        <v>123</v>
      </c>
      <c r="E9" s="41">
        <v>200</v>
      </c>
      <c r="F9" s="41">
        <v>51</v>
      </c>
      <c r="G9" s="61">
        <f t="shared" si="0"/>
        <v>149</v>
      </c>
      <c r="H9" s="41">
        <v>300</v>
      </c>
      <c r="I9" s="42">
        <v>12.09</v>
      </c>
      <c r="J9" s="62">
        <f t="shared" si="1"/>
        <v>1801.41</v>
      </c>
      <c r="N9" s="6" t="s">
        <v>120</v>
      </c>
    </row>
    <row r="10" spans="1:14" x14ac:dyDescent="0.25">
      <c r="A10" s="39" t="s">
        <v>118</v>
      </c>
      <c r="B10" s="39" t="s">
        <v>104</v>
      </c>
      <c r="C10" s="39" t="s">
        <v>116</v>
      </c>
      <c r="D10" s="40" t="s">
        <v>106</v>
      </c>
      <c r="E10" s="41">
        <v>150</v>
      </c>
      <c r="F10" s="41">
        <v>11</v>
      </c>
      <c r="G10" s="61">
        <f t="shared" si="0"/>
        <v>139</v>
      </c>
      <c r="H10" s="41">
        <v>100</v>
      </c>
      <c r="I10" s="42">
        <v>28</v>
      </c>
      <c r="J10" s="62">
        <f t="shared" si="1"/>
        <v>3892</v>
      </c>
    </row>
    <row r="11" spans="1:14" x14ac:dyDescent="0.25">
      <c r="A11" s="39" t="s">
        <v>119</v>
      </c>
      <c r="B11" s="39" t="s">
        <v>104</v>
      </c>
      <c r="C11" s="39" t="s">
        <v>120</v>
      </c>
      <c r="D11" s="40" t="s">
        <v>106</v>
      </c>
      <c r="E11" s="41">
        <v>200</v>
      </c>
      <c r="F11" s="41">
        <v>87</v>
      </c>
      <c r="G11" s="61">
        <f t="shared" si="0"/>
        <v>113</v>
      </c>
      <c r="H11" s="41">
        <v>150</v>
      </c>
      <c r="I11" s="42">
        <v>10.95</v>
      </c>
      <c r="J11" s="62">
        <f t="shared" si="1"/>
        <v>1237.3499999999999</v>
      </c>
    </row>
    <row r="12" spans="1:14" x14ac:dyDescent="0.25">
      <c r="A12" s="39" t="s">
        <v>121</v>
      </c>
      <c r="B12" s="39" t="s">
        <v>108</v>
      </c>
      <c r="C12" s="39" t="s">
        <v>122</v>
      </c>
      <c r="D12" s="40" t="s">
        <v>123</v>
      </c>
      <c r="E12" s="41">
        <v>200</v>
      </c>
      <c r="F12" s="41">
        <v>112</v>
      </c>
      <c r="G12" s="61">
        <f t="shared" si="0"/>
        <v>88</v>
      </c>
      <c r="H12" s="41">
        <v>200</v>
      </c>
      <c r="I12" s="42">
        <v>7.95</v>
      </c>
      <c r="J12" s="62">
        <f t="shared" si="1"/>
        <v>699.6</v>
      </c>
    </row>
    <row r="13" spans="1:14" x14ac:dyDescent="0.25">
      <c r="A13" s="39" t="s">
        <v>124</v>
      </c>
      <c r="B13" s="39" t="s">
        <v>108</v>
      </c>
      <c r="C13" s="39" t="s">
        <v>125</v>
      </c>
      <c r="D13" s="40" t="s">
        <v>123</v>
      </c>
      <c r="E13" s="41">
        <v>200</v>
      </c>
      <c r="F13" s="41">
        <v>64</v>
      </c>
      <c r="G13" s="61">
        <f t="shared" si="0"/>
        <v>136</v>
      </c>
      <c r="H13" s="41">
        <v>200</v>
      </c>
      <c r="I13" s="42">
        <v>9.8000000000000007</v>
      </c>
      <c r="J13" s="62">
        <f t="shared" si="1"/>
        <v>1332.8000000000002</v>
      </c>
    </row>
    <row r="14" spans="1:14" x14ac:dyDescent="0.25">
      <c r="A14" s="39" t="s">
        <v>126</v>
      </c>
      <c r="B14" s="39" t="s">
        <v>111</v>
      </c>
      <c r="C14" s="39" t="s">
        <v>112</v>
      </c>
      <c r="D14" s="40" t="s">
        <v>123</v>
      </c>
      <c r="E14" s="41">
        <v>190</v>
      </c>
      <c r="F14" s="41">
        <v>136</v>
      </c>
      <c r="G14" s="61">
        <f t="shared" si="0"/>
        <v>54</v>
      </c>
      <c r="H14" s="41">
        <v>250</v>
      </c>
      <c r="I14" s="42">
        <v>18.649999999999999</v>
      </c>
      <c r="J14" s="62">
        <f t="shared" si="1"/>
        <v>1007.0999999999999</v>
      </c>
    </row>
    <row r="15" spans="1:14" x14ac:dyDescent="0.25">
      <c r="A15" s="39" t="s">
        <v>114</v>
      </c>
      <c r="B15" s="39" t="s">
        <v>111</v>
      </c>
      <c r="C15" s="39" t="s">
        <v>114</v>
      </c>
      <c r="D15" s="40" t="s">
        <v>123</v>
      </c>
      <c r="E15" s="41">
        <v>170</v>
      </c>
      <c r="F15" s="41">
        <v>76</v>
      </c>
      <c r="G15" s="61">
        <f t="shared" si="0"/>
        <v>94</v>
      </c>
      <c r="H15" s="41">
        <v>300</v>
      </c>
      <c r="I15" s="42">
        <v>14.5</v>
      </c>
      <c r="J15" s="62">
        <f t="shared" si="1"/>
        <v>1363</v>
      </c>
    </row>
    <row r="16" spans="1:14" x14ac:dyDescent="0.25">
      <c r="A16" s="39" t="s">
        <v>127</v>
      </c>
      <c r="B16" s="39" t="s">
        <v>111</v>
      </c>
      <c r="C16" s="39" t="s">
        <v>114</v>
      </c>
      <c r="D16" s="40" t="s">
        <v>123</v>
      </c>
      <c r="E16" s="41">
        <v>150</v>
      </c>
      <c r="F16" s="41">
        <v>56</v>
      </c>
      <c r="G16" s="61">
        <f t="shared" si="0"/>
        <v>94</v>
      </c>
      <c r="H16" s="41">
        <v>250</v>
      </c>
      <c r="I16" s="42">
        <v>12.9</v>
      </c>
      <c r="J16" s="62">
        <f t="shared" si="1"/>
        <v>1212.6000000000001</v>
      </c>
    </row>
    <row r="17" spans="1:10" x14ac:dyDescent="0.25">
      <c r="A17" s="39" t="s">
        <v>128</v>
      </c>
      <c r="B17" s="39" t="s">
        <v>104</v>
      </c>
      <c r="C17" s="39" t="s">
        <v>116</v>
      </c>
      <c r="D17" s="40" t="s">
        <v>123</v>
      </c>
      <c r="E17" s="41">
        <v>280</v>
      </c>
      <c r="F17" s="41">
        <v>0</v>
      </c>
      <c r="G17" s="61">
        <f t="shared" si="0"/>
        <v>280</v>
      </c>
      <c r="H17" s="41">
        <v>50</v>
      </c>
      <c r="I17" s="42">
        <v>13.9</v>
      </c>
      <c r="J17" s="62">
        <f t="shared" si="1"/>
        <v>3892</v>
      </c>
    </row>
    <row r="18" spans="1:10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.75" customHeight="1" x14ac:dyDescent="0.25">
      <c r="A19" s="39" t="s">
        <v>131</v>
      </c>
      <c r="B19" s="46">
        <f>SUMIF($D$3:$D$17,D3,$G$3:$G$17)</f>
        <v>1125</v>
      </c>
    </row>
    <row r="20" spans="1:10" x14ac:dyDescent="0.25">
      <c r="A20" s="39" t="s">
        <v>132</v>
      </c>
      <c r="B20" s="46">
        <f>SUMIF($D$3:$D$17,D17,$G$3:$G$17)</f>
        <v>895</v>
      </c>
    </row>
    <row r="21" spans="1:10" x14ac:dyDescent="0.25">
      <c r="A21" s="52" t="s">
        <v>138</v>
      </c>
      <c r="B21" s="47">
        <f>SUMIF($B$3:$B$17,B3,$J$3:$J$17)</f>
        <v>13111.7</v>
      </c>
    </row>
    <row r="22" spans="1:10" x14ac:dyDescent="0.25">
      <c r="A22" s="52" t="s">
        <v>139</v>
      </c>
      <c r="B22" s="47">
        <f t="shared" ref="B22:B23" si="2">SUMIF($B$3:$B$17,B4,$J$3:$J$17)</f>
        <v>8195.2000000000007</v>
      </c>
    </row>
    <row r="23" spans="1:10" x14ac:dyDescent="0.25">
      <c r="A23" s="52" t="s">
        <v>140</v>
      </c>
      <c r="B23" s="47">
        <f t="shared" si="2"/>
        <v>10344.61</v>
      </c>
    </row>
    <row r="24" spans="1:10" x14ac:dyDescent="0.25">
      <c r="A24" s="44" t="s">
        <v>136</v>
      </c>
      <c r="B24" s="48">
        <f>AVERAGEIF(D3:D17,D17,J3:J17)</f>
        <v>1615.5014285714285</v>
      </c>
    </row>
    <row r="25" spans="1:10" x14ac:dyDescent="0.25">
      <c r="A25" s="44" t="s">
        <v>137</v>
      </c>
      <c r="B25" s="48">
        <f>AVERAGEIF(D3:D17,D3,J3:J17)</f>
        <v>2542.875</v>
      </c>
    </row>
    <row r="26" spans="1:10" x14ac:dyDescent="0.25">
      <c r="C26" s="49" t="s">
        <v>133</v>
      </c>
      <c r="D26" s="50">
        <f>COUNTIF(C3:C17,G26)</f>
        <v>1</v>
      </c>
      <c r="E26" s="72" t="s">
        <v>135</v>
      </c>
      <c r="F26" s="73"/>
      <c r="G26" s="51" t="s">
        <v>122</v>
      </c>
    </row>
  </sheetData>
  <sortState xmlns:xlrd2="http://schemas.microsoft.com/office/spreadsheetml/2017/richdata2" ref="N1:N27">
    <sortCondition ref="N2:N27"/>
  </sortState>
  <mergeCells count="2">
    <mergeCell ref="A1:J1"/>
    <mergeCell ref="E26:F26"/>
  </mergeCells>
  <dataValidations count="1">
    <dataValidation type="list" allowBlank="1" showInputMessage="1" showErrorMessage="1" sqref="G26" xr:uid="{B2F3AC16-8A07-497D-848D-931170031B8C}">
      <formula1>$N$3:$N$9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Cas 1</vt:lpstr>
      <vt:lpstr>Cas 2</vt:lpstr>
      <vt:lpstr>Cas 3</vt:lpstr>
      <vt:lpstr>Cas 4</vt:lpstr>
      <vt:lpstr>Cas 5</vt:lpstr>
      <vt:lpstr>Cas 6</vt:lpstr>
      <vt:lpstr>Cas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Clic-Formation</cp:lastModifiedBy>
  <dcterms:created xsi:type="dcterms:W3CDTF">2013-06-21T14:20:54Z</dcterms:created>
  <dcterms:modified xsi:type="dcterms:W3CDTF">2021-11-10T17:22:33Z</dcterms:modified>
</cp:coreProperties>
</file>